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645" tabRatio="500"/>
  </bookViews>
  <sheets>
    <sheet name="B15-ND31-ok" sheetId="1" r:id="rId1"/>
    <sheet name="B16-ND31" sheetId="2" r:id="rId2"/>
    <sheet name="B17-ND31-OK" sheetId="3" r:id="rId3"/>
    <sheet name="B18-ND31" sheetId="19" r:id="rId4"/>
    <sheet name="B30-ND31-OK" sheetId="4" r:id="rId5"/>
    <sheet name="Bieu 32-ND31-OK" sheetId="6" r:id="rId6"/>
    <sheet name="Chi NSĐP -PL9" sheetId="17" r:id="rId7"/>
    <sheet name="Bieu 33-ND31-OK" sheetId="7" state="hidden" r:id="rId8"/>
    <sheet name="B37-ND31." sheetId="8" state="hidden" r:id="rId9"/>
    <sheet name="Bieu 34-ND31" sheetId="20" r:id="rId10"/>
    <sheet name="B37-ND31" sheetId="18" r:id="rId11"/>
    <sheet name="Bieu 39-ND31" sheetId="21" r:id="rId12"/>
    <sheet name="Bieu 41-ND31 -OK" sheetId="9" r:id="rId13"/>
    <sheet name="B1 DC GIAM TH" sheetId="14" r:id="rId14"/>
    <sheet name="B2 BS VON 11.2019" sheetId="15" r:id="rId15"/>
    <sheet name="B6 DA xem xét bổ sung TH" sheetId="16" r:id="rId16"/>
    <sheet name="Dieu hoa-nguon" sheetId="11" r:id="rId17"/>
    <sheet name="Dieu hoa_Phan bo" sheetId="12" r:id="rId18"/>
    <sheet name="Dieu hoa_Quyet toan" sheetId="13" r:id="rId19"/>
    <sheet name="BIEU TONG HOP KH VON" sheetId="22" r:id="rId20"/>
    <sheet name=" 4 Ke hoach 2020" sheetId="23" r:id="rId21"/>
    <sheet name="5 BI NS TW" sheetId="24" r:id="rId22"/>
    <sheet name="6 ODA chuan" sheetId="25" r:id="rId23"/>
    <sheet name="PB 7 NTM" sheetId="26" r:id="rId24"/>
    <sheet name="PB 8 CT135 chuan" sheetId="27" r:id="rId25"/>
    <sheet name="PB 9 Cham diem" sheetId="28" r:id="rId26"/>
    <sheet name="Biểu 10" sheetId="29" r:id="rId27"/>
    <sheet name="PB 11 QUYET TOAN " sheetId="30" r:id="rId28"/>
  </sheets>
  <externalReferences>
    <externalReference r:id="rId29"/>
    <externalReference r:id="rId30"/>
    <externalReference r:id="rId31"/>
    <externalReference r:id="rId32"/>
    <externalReference r:id="rId33"/>
  </externalReferences>
  <definedNames>
    <definedName name="_________a1" localSheetId="21" hidden="1">{"'Sheet1'!$L$16"}</definedName>
    <definedName name="_________a1" localSheetId="13" hidden="1">{"'Sheet1'!$L$16"}</definedName>
    <definedName name="_________a1" localSheetId="1" hidden="1">{"'Sheet1'!$L$16"}</definedName>
    <definedName name="_________a1" localSheetId="2" hidden="1">{"'Sheet1'!$L$16"}</definedName>
    <definedName name="_________a1" localSheetId="3" hidden="1">{"'Sheet1'!$L$16"}</definedName>
    <definedName name="_________a1" localSheetId="14" hidden="1">{"'Sheet1'!$L$16"}</definedName>
    <definedName name="_________a1" localSheetId="4" hidden="1">{"'Sheet1'!$L$16"}</definedName>
    <definedName name="_________a1" localSheetId="10" hidden="1">{"'Sheet1'!$L$16"}</definedName>
    <definedName name="_________a1" localSheetId="8" hidden="1">{"'Sheet1'!$L$16"}</definedName>
    <definedName name="_________a1" localSheetId="15" hidden="1">{"'Sheet1'!$L$16"}</definedName>
    <definedName name="_________a1" localSheetId="5" hidden="1">{"'Sheet1'!$L$16"}</definedName>
    <definedName name="_________a1" localSheetId="7" hidden="1">{"'Sheet1'!$L$16"}</definedName>
    <definedName name="_________a1" localSheetId="9" hidden="1">{"'Sheet1'!$L$16"}</definedName>
    <definedName name="_________a1" localSheetId="11" hidden="1">{"'Sheet1'!$L$16"}</definedName>
    <definedName name="_________a1" localSheetId="12" hidden="1">{"'Sheet1'!$L$16"}</definedName>
    <definedName name="_________a1" localSheetId="19" hidden="1">{"'Sheet1'!$L$16"}</definedName>
    <definedName name="_________a1" localSheetId="6" hidden="1">{"'Sheet1'!$L$16"}</definedName>
    <definedName name="_________a1" localSheetId="27" hidden="1">{"'Sheet1'!$L$16"}</definedName>
    <definedName name="_________a1" localSheetId="24" hidden="1">{"'Sheet1'!$L$16"}</definedName>
    <definedName name="_________a1" localSheetId="25" hidden="1">{"'Sheet1'!$L$16"}</definedName>
    <definedName name="_________a1" hidden="1">{"'Sheet1'!$L$16"}</definedName>
    <definedName name="_________ban2" localSheetId="21" hidden="1">{"'Sheet1'!$L$16"}</definedName>
    <definedName name="_________ban2" localSheetId="13" hidden="1">{"'Sheet1'!$L$16"}</definedName>
    <definedName name="_________ban2" localSheetId="1" hidden="1">{"'Sheet1'!$L$16"}</definedName>
    <definedName name="_________ban2" localSheetId="2" hidden="1">{"'Sheet1'!$L$16"}</definedName>
    <definedName name="_________ban2" localSheetId="3" hidden="1">{"'Sheet1'!$L$16"}</definedName>
    <definedName name="_________ban2" localSheetId="14" hidden="1">{"'Sheet1'!$L$16"}</definedName>
    <definedName name="_________ban2" localSheetId="4" hidden="1">{"'Sheet1'!$L$16"}</definedName>
    <definedName name="_________ban2" localSheetId="10" hidden="1">{"'Sheet1'!$L$16"}</definedName>
    <definedName name="_________ban2" localSheetId="8" hidden="1">{"'Sheet1'!$L$16"}</definedName>
    <definedName name="_________ban2" localSheetId="15" hidden="1">{"'Sheet1'!$L$16"}</definedName>
    <definedName name="_________ban2" localSheetId="5" hidden="1">{"'Sheet1'!$L$16"}</definedName>
    <definedName name="_________ban2" localSheetId="7" hidden="1">{"'Sheet1'!$L$16"}</definedName>
    <definedName name="_________ban2" localSheetId="9" hidden="1">{"'Sheet1'!$L$16"}</definedName>
    <definedName name="_________ban2" localSheetId="11" hidden="1">{"'Sheet1'!$L$16"}</definedName>
    <definedName name="_________ban2" localSheetId="12" hidden="1">{"'Sheet1'!$L$16"}</definedName>
    <definedName name="_________ban2" localSheetId="19" hidden="1">{"'Sheet1'!$L$16"}</definedName>
    <definedName name="_________ban2" localSheetId="6" hidden="1">{"'Sheet1'!$L$16"}</definedName>
    <definedName name="_________ban2" localSheetId="27" hidden="1">{"'Sheet1'!$L$16"}</definedName>
    <definedName name="_________ban2" localSheetId="24" hidden="1">{"'Sheet1'!$L$16"}</definedName>
    <definedName name="_________ban2" localSheetId="25" hidden="1">{"'Sheet1'!$L$16"}</definedName>
    <definedName name="_________ban2" hidden="1">{"'Sheet1'!$L$16"}</definedName>
    <definedName name="_________h1" localSheetId="21" hidden="1">{"'Sheet1'!$L$16"}</definedName>
    <definedName name="_________h1" localSheetId="13" hidden="1">{"'Sheet1'!$L$16"}</definedName>
    <definedName name="_________h1" localSheetId="1" hidden="1">{"'Sheet1'!$L$16"}</definedName>
    <definedName name="_________h1" localSheetId="2" hidden="1">{"'Sheet1'!$L$16"}</definedName>
    <definedName name="_________h1" localSheetId="3" hidden="1">{"'Sheet1'!$L$16"}</definedName>
    <definedName name="_________h1" localSheetId="14" hidden="1">{"'Sheet1'!$L$16"}</definedName>
    <definedName name="_________h1" localSheetId="4" hidden="1">{"'Sheet1'!$L$16"}</definedName>
    <definedName name="_________h1" localSheetId="10" hidden="1">{"'Sheet1'!$L$16"}</definedName>
    <definedName name="_________h1" localSheetId="8" hidden="1">{"'Sheet1'!$L$16"}</definedName>
    <definedName name="_________h1" localSheetId="15" hidden="1">{"'Sheet1'!$L$16"}</definedName>
    <definedName name="_________h1" localSheetId="5" hidden="1">{"'Sheet1'!$L$16"}</definedName>
    <definedName name="_________h1" localSheetId="7" hidden="1">{"'Sheet1'!$L$16"}</definedName>
    <definedName name="_________h1" localSheetId="9" hidden="1">{"'Sheet1'!$L$16"}</definedName>
    <definedName name="_________h1" localSheetId="11" hidden="1">{"'Sheet1'!$L$16"}</definedName>
    <definedName name="_________h1" localSheetId="12" hidden="1">{"'Sheet1'!$L$16"}</definedName>
    <definedName name="_________h1" localSheetId="19" hidden="1">{"'Sheet1'!$L$16"}</definedName>
    <definedName name="_________h1" localSheetId="6" hidden="1">{"'Sheet1'!$L$16"}</definedName>
    <definedName name="_________h1" localSheetId="27" hidden="1">{"'Sheet1'!$L$16"}</definedName>
    <definedName name="_________h1" localSheetId="24" hidden="1">{"'Sheet1'!$L$16"}</definedName>
    <definedName name="_________h1" localSheetId="25" hidden="1">{"'Sheet1'!$L$16"}</definedName>
    <definedName name="_________h1" hidden="1">{"'Sheet1'!$L$16"}</definedName>
    <definedName name="_________hu1" localSheetId="21" hidden="1">{"'Sheet1'!$L$16"}</definedName>
    <definedName name="_________hu1" localSheetId="13" hidden="1">{"'Sheet1'!$L$16"}</definedName>
    <definedName name="_________hu1" localSheetId="1" hidden="1">{"'Sheet1'!$L$16"}</definedName>
    <definedName name="_________hu1" localSheetId="2" hidden="1">{"'Sheet1'!$L$16"}</definedName>
    <definedName name="_________hu1" localSheetId="3" hidden="1">{"'Sheet1'!$L$16"}</definedName>
    <definedName name="_________hu1" localSheetId="14" hidden="1">{"'Sheet1'!$L$16"}</definedName>
    <definedName name="_________hu1" localSheetId="4" hidden="1">{"'Sheet1'!$L$16"}</definedName>
    <definedName name="_________hu1" localSheetId="10" hidden="1">{"'Sheet1'!$L$16"}</definedName>
    <definedName name="_________hu1" localSheetId="8" hidden="1">{"'Sheet1'!$L$16"}</definedName>
    <definedName name="_________hu1" localSheetId="15" hidden="1">{"'Sheet1'!$L$16"}</definedName>
    <definedName name="_________hu1" localSheetId="5" hidden="1">{"'Sheet1'!$L$16"}</definedName>
    <definedName name="_________hu1" localSheetId="7" hidden="1">{"'Sheet1'!$L$16"}</definedName>
    <definedName name="_________hu1" localSheetId="9" hidden="1">{"'Sheet1'!$L$16"}</definedName>
    <definedName name="_________hu1" localSheetId="11" hidden="1">{"'Sheet1'!$L$16"}</definedName>
    <definedName name="_________hu1" localSheetId="12" hidden="1">{"'Sheet1'!$L$16"}</definedName>
    <definedName name="_________hu1" localSheetId="19" hidden="1">{"'Sheet1'!$L$16"}</definedName>
    <definedName name="_________hu1" localSheetId="6" hidden="1">{"'Sheet1'!$L$16"}</definedName>
    <definedName name="_________hu1" localSheetId="27" hidden="1">{"'Sheet1'!$L$16"}</definedName>
    <definedName name="_________hu1" localSheetId="24" hidden="1">{"'Sheet1'!$L$16"}</definedName>
    <definedName name="_________hu1" localSheetId="25" hidden="1">{"'Sheet1'!$L$16"}</definedName>
    <definedName name="_________hu1" hidden="1">{"'Sheet1'!$L$16"}</definedName>
    <definedName name="_________hu2" localSheetId="21" hidden="1">{"'Sheet1'!$L$16"}</definedName>
    <definedName name="_________hu2" localSheetId="13" hidden="1">{"'Sheet1'!$L$16"}</definedName>
    <definedName name="_________hu2" localSheetId="1" hidden="1">{"'Sheet1'!$L$16"}</definedName>
    <definedName name="_________hu2" localSheetId="2" hidden="1">{"'Sheet1'!$L$16"}</definedName>
    <definedName name="_________hu2" localSheetId="3" hidden="1">{"'Sheet1'!$L$16"}</definedName>
    <definedName name="_________hu2" localSheetId="14" hidden="1">{"'Sheet1'!$L$16"}</definedName>
    <definedName name="_________hu2" localSheetId="4" hidden="1">{"'Sheet1'!$L$16"}</definedName>
    <definedName name="_________hu2" localSheetId="10" hidden="1">{"'Sheet1'!$L$16"}</definedName>
    <definedName name="_________hu2" localSheetId="8" hidden="1">{"'Sheet1'!$L$16"}</definedName>
    <definedName name="_________hu2" localSheetId="15" hidden="1">{"'Sheet1'!$L$16"}</definedName>
    <definedName name="_________hu2" localSheetId="5" hidden="1">{"'Sheet1'!$L$16"}</definedName>
    <definedName name="_________hu2" localSheetId="7" hidden="1">{"'Sheet1'!$L$16"}</definedName>
    <definedName name="_________hu2" localSheetId="9" hidden="1">{"'Sheet1'!$L$16"}</definedName>
    <definedName name="_________hu2" localSheetId="11" hidden="1">{"'Sheet1'!$L$16"}</definedName>
    <definedName name="_________hu2" localSheetId="12" hidden="1">{"'Sheet1'!$L$16"}</definedName>
    <definedName name="_________hu2" localSheetId="19" hidden="1">{"'Sheet1'!$L$16"}</definedName>
    <definedName name="_________hu2" localSheetId="6" hidden="1">{"'Sheet1'!$L$16"}</definedName>
    <definedName name="_________hu2" localSheetId="27" hidden="1">{"'Sheet1'!$L$16"}</definedName>
    <definedName name="_________hu2" localSheetId="24" hidden="1">{"'Sheet1'!$L$16"}</definedName>
    <definedName name="_________hu2" localSheetId="25" hidden="1">{"'Sheet1'!$L$16"}</definedName>
    <definedName name="_________hu2" hidden="1">{"'Sheet1'!$L$16"}</definedName>
    <definedName name="_________hu5" localSheetId="21" hidden="1">{"'Sheet1'!$L$16"}</definedName>
    <definedName name="_________hu5" localSheetId="13" hidden="1">{"'Sheet1'!$L$16"}</definedName>
    <definedName name="_________hu5" localSheetId="1" hidden="1">{"'Sheet1'!$L$16"}</definedName>
    <definedName name="_________hu5" localSheetId="2" hidden="1">{"'Sheet1'!$L$16"}</definedName>
    <definedName name="_________hu5" localSheetId="3" hidden="1">{"'Sheet1'!$L$16"}</definedName>
    <definedName name="_________hu5" localSheetId="14" hidden="1">{"'Sheet1'!$L$16"}</definedName>
    <definedName name="_________hu5" localSheetId="4" hidden="1">{"'Sheet1'!$L$16"}</definedName>
    <definedName name="_________hu5" localSheetId="10" hidden="1">{"'Sheet1'!$L$16"}</definedName>
    <definedName name="_________hu5" localSheetId="8" hidden="1">{"'Sheet1'!$L$16"}</definedName>
    <definedName name="_________hu5" localSheetId="15" hidden="1">{"'Sheet1'!$L$16"}</definedName>
    <definedName name="_________hu5" localSheetId="5" hidden="1">{"'Sheet1'!$L$16"}</definedName>
    <definedName name="_________hu5" localSheetId="7" hidden="1">{"'Sheet1'!$L$16"}</definedName>
    <definedName name="_________hu5" localSheetId="9" hidden="1">{"'Sheet1'!$L$16"}</definedName>
    <definedName name="_________hu5" localSheetId="11" hidden="1">{"'Sheet1'!$L$16"}</definedName>
    <definedName name="_________hu5" localSheetId="12" hidden="1">{"'Sheet1'!$L$16"}</definedName>
    <definedName name="_________hu5" localSheetId="19" hidden="1">{"'Sheet1'!$L$16"}</definedName>
    <definedName name="_________hu5" localSheetId="6" hidden="1">{"'Sheet1'!$L$16"}</definedName>
    <definedName name="_________hu5" localSheetId="27" hidden="1">{"'Sheet1'!$L$16"}</definedName>
    <definedName name="_________hu5" localSheetId="24" hidden="1">{"'Sheet1'!$L$16"}</definedName>
    <definedName name="_________hu5" localSheetId="25" hidden="1">{"'Sheet1'!$L$16"}</definedName>
    <definedName name="_________hu5" hidden="1">{"'Sheet1'!$L$16"}</definedName>
    <definedName name="_________hu6" localSheetId="21" hidden="1">{"'Sheet1'!$L$16"}</definedName>
    <definedName name="_________hu6" localSheetId="13" hidden="1">{"'Sheet1'!$L$16"}</definedName>
    <definedName name="_________hu6" localSheetId="1" hidden="1">{"'Sheet1'!$L$16"}</definedName>
    <definedName name="_________hu6" localSheetId="2" hidden="1">{"'Sheet1'!$L$16"}</definedName>
    <definedName name="_________hu6" localSheetId="3" hidden="1">{"'Sheet1'!$L$16"}</definedName>
    <definedName name="_________hu6" localSheetId="14" hidden="1">{"'Sheet1'!$L$16"}</definedName>
    <definedName name="_________hu6" localSheetId="4" hidden="1">{"'Sheet1'!$L$16"}</definedName>
    <definedName name="_________hu6" localSheetId="10" hidden="1">{"'Sheet1'!$L$16"}</definedName>
    <definedName name="_________hu6" localSheetId="8" hidden="1">{"'Sheet1'!$L$16"}</definedName>
    <definedName name="_________hu6" localSheetId="15" hidden="1">{"'Sheet1'!$L$16"}</definedName>
    <definedName name="_________hu6" localSheetId="5" hidden="1">{"'Sheet1'!$L$16"}</definedName>
    <definedName name="_________hu6" localSheetId="7" hidden="1">{"'Sheet1'!$L$16"}</definedName>
    <definedName name="_________hu6" localSheetId="9" hidden="1">{"'Sheet1'!$L$16"}</definedName>
    <definedName name="_________hu6" localSheetId="11" hidden="1">{"'Sheet1'!$L$16"}</definedName>
    <definedName name="_________hu6" localSheetId="12" hidden="1">{"'Sheet1'!$L$16"}</definedName>
    <definedName name="_________hu6" localSheetId="19" hidden="1">{"'Sheet1'!$L$16"}</definedName>
    <definedName name="_________hu6" localSheetId="6" hidden="1">{"'Sheet1'!$L$16"}</definedName>
    <definedName name="_________hu6" localSheetId="27" hidden="1">{"'Sheet1'!$L$16"}</definedName>
    <definedName name="_________hu6" localSheetId="24" hidden="1">{"'Sheet1'!$L$16"}</definedName>
    <definedName name="_________hu6" localSheetId="25" hidden="1">{"'Sheet1'!$L$16"}</definedName>
    <definedName name="_________hu6" hidden="1">{"'Sheet1'!$L$16"}</definedName>
    <definedName name="_________M36" localSheetId="21" hidden="1">{"'Sheet1'!$L$16"}</definedName>
    <definedName name="_________M36" localSheetId="13" hidden="1">{"'Sheet1'!$L$16"}</definedName>
    <definedName name="_________M36" localSheetId="1" hidden="1">{"'Sheet1'!$L$16"}</definedName>
    <definedName name="_________M36" localSheetId="2" hidden="1">{"'Sheet1'!$L$16"}</definedName>
    <definedName name="_________M36" localSheetId="3" hidden="1">{"'Sheet1'!$L$16"}</definedName>
    <definedName name="_________M36" localSheetId="14" hidden="1">{"'Sheet1'!$L$16"}</definedName>
    <definedName name="_________M36" localSheetId="4" hidden="1">{"'Sheet1'!$L$16"}</definedName>
    <definedName name="_________M36" localSheetId="10" hidden="1">{"'Sheet1'!$L$16"}</definedName>
    <definedName name="_________M36" localSheetId="8" hidden="1">{"'Sheet1'!$L$16"}</definedName>
    <definedName name="_________M36" localSheetId="15" hidden="1">{"'Sheet1'!$L$16"}</definedName>
    <definedName name="_________M36" localSheetId="5" hidden="1">{"'Sheet1'!$L$16"}</definedName>
    <definedName name="_________M36" localSheetId="7" hidden="1">{"'Sheet1'!$L$16"}</definedName>
    <definedName name="_________M36" localSheetId="9" hidden="1">{"'Sheet1'!$L$16"}</definedName>
    <definedName name="_________M36" localSheetId="11" hidden="1">{"'Sheet1'!$L$16"}</definedName>
    <definedName name="_________M36" localSheetId="12" hidden="1">{"'Sheet1'!$L$16"}</definedName>
    <definedName name="_________M36" localSheetId="19" hidden="1">{"'Sheet1'!$L$16"}</definedName>
    <definedName name="_________M36" localSheetId="6" hidden="1">{"'Sheet1'!$L$16"}</definedName>
    <definedName name="_________M36" localSheetId="27" hidden="1">{"'Sheet1'!$L$16"}</definedName>
    <definedName name="_________M36" localSheetId="24" hidden="1">{"'Sheet1'!$L$16"}</definedName>
    <definedName name="_________M36" localSheetId="25" hidden="1">{"'Sheet1'!$L$16"}</definedName>
    <definedName name="_________M36" hidden="1">{"'Sheet1'!$L$16"}</definedName>
    <definedName name="_________PA3" localSheetId="21" hidden="1">{"'Sheet1'!$L$16"}</definedName>
    <definedName name="_________PA3" localSheetId="13"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14" hidden="1">{"'Sheet1'!$L$16"}</definedName>
    <definedName name="_________PA3" localSheetId="4" hidden="1">{"'Sheet1'!$L$16"}</definedName>
    <definedName name="_________PA3" localSheetId="10" hidden="1">{"'Sheet1'!$L$16"}</definedName>
    <definedName name="_________PA3" localSheetId="8" hidden="1">{"'Sheet1'!$L$16"}</definedName>
    <definedName name="_________PA3" localSheetId="15" hidden="1">{"'Sheet1'!$L$16"}</definedName>
    <definedName name="_________PA3" localSheetId="5" hidden="1">{"'Sheet1'!$L$16"}</definedName>
    <definedName name="_________PA3" localSheetId="7" hidden="1">{"'Sheet1'!$L$16"}</definedName>
    <definedName name="_________PA3" localSheetId="9" hidden="1">{"'Sheet1'!$L$16"}</definedName>
    <definedName name="_________PA3" localSheetId="11" hidden="1">{"'Sheet1'!$L$16"}</definedName>
    <definedName name="_________PA3" localSheetId="12" hidden="1">{"'Sheet1'!$L$16"}</definedName>
    <definedName name="_________PA3" localSheetId="19" hidden="1">{"'Sheet1'!$L$16"}</definedName>
    <definedName name="_________PA3" localSheetId="6" hidden="1">{"'Sheet1'!$L$16"}</definedName>
    <definedName name="_________PA3" localSheetId="27" hidden="1">{"'Sheet1'!$L$16"}</definedName>
    <definedName name="_________PA3" localSheetId="24" hidden="1">{"'Sheet1'!$L$16"}</definedName>
    <definedName name="_________PA3" localSheetId="25" hidden="1">{"'Sheet1'!$L$16"}</definedName>
    <definedName name="_________PA3" hidden="1">{"'Sheet1'!$L$16"}</definedName>
    <definedName name="_________Tru21" localSheetId="21" hidden="1">{"'Sheet1'!$L$16"}</definedName>
    <definedName name="_________Tru21" localSheetId="13" hidden="1">{"'Sheet1'!$L$16"}</definedName>
    <definedName name="_________Tru21" localSheetId="1" hidden="1">{"'Sheet1'!$L$16"}</definedName>
    <definedName name="_________Tru21" localSheetId="2" hidden="1">{"'Sheet1'!$L$16"}</definedName>
    <definedName name="_________Tru21" localSheetId="3" hidden="1">{"'Sheet1'!$L$16"}</definedName>
    <definedName name="_________Tru21" localSheetId="14" hidden="1">{"'Sheet1'!$L$16"}</definedName>
    <definedName name="_________Tru21" localSheetId="4" hidden="1">{"'Sheet1'!$L$16"}</definedName>
    <definedName name="_________Tru21" localSheetId="10" hidden="1">{"'Sheet1'!$L$16"}</definedName>
    <definedName name="_________Tru21" localSheetId="8" hidden="1">{"'Sheet1'!$L$16"}</definedName>
    <definedName name="_________Tru21" localSheetId="15" hidden="1">{"'Sheet1'!$L$16"}</definedName>
    <definedName name="_________Tru21" localSheetId="5" hidden="1">{"'Sheet1'!$L$16"}</definedName>
    <definedName name="_________Tru21" localSheetId="7" hidden="1">{"'Sheet1'!$L$16"}</definedName>
    <definedName name="_________Tru21" localSheetId="9" hidden="1">{"'Sheet1'!$L$16"}</definedName>
    <definedName name="_________Tru21" localSheetId="11" hidden="1">{"'Sheet1'!$L$16"}</definedName>
    <definedName name="_________Tru21" localSheetId="12" hidden="1">{"'Sheet1'!$L$16"}</definedName>
    <definedName name="_________Tru21" localSheetId="19" hidden="1">{"'Sheet1'!$L$16"}</definedName>
    <definedName name="_________Tru21" localSheetId="6" hidden="1">{"'Sheet1'!$L$16"}</definedName>
    <definedName name="_________Tru21" localSheetId="27" hidden="1">{"'Sheet1'!$L$16"}</definedName>
    <definedName name="_________Tru21" localSheetId="24" hidden="1">{"'Sheet1'!$L$16"}</definedName>
    <definedName name="_________Tru21" localSheetId="25" hidden="1">{"'Sheet1'!$L$16"}</definedName>
    <definedName name="_________Tru21" hidden="1">{"'Sheet1'!$L$16"}</definedName>
    <definedName name="________a1" localSheetId="21" hidden="1">{"'Sheet1'!$L$16"}</definedName>
    <definedName name="________a1" localSheetId="13" hidden="1">{"'Sheet1'!$L$16"}</definedName>
    <definedName name="________a1" localSheetId="1" hidden="1">{"'Sheet1'!$L$16"}</definedName>
    <definedName name="________a1" localSheetId="2" hidden="1">{"'Sheet1'!$L$16"}</definedName>
    <definedName name="________a1" localSheetId="3" hidden="1">{"'Sheet1'!$L$16"}</definedName>
    <definedName name="________a1" localSheetId="14" hidden="1">{"'Sheet1'!$L$16"}</definedName>
    <definedName name="________a1" localSheetId="4" hidden="1">{"'Sheet1'!$L$16"}</definedName>
    <definedName name="________a1" localSheetId="10" hidden="1">{"'Sheet1'!$L$16"}</definedName>
    <definedName name="________a1" localSheetId="8" hidden="1">{"'Sheet1'!$L$16"}</definedName>
    <definedName name="________a1" localSheetId="15" hidden="1">{"'Sheet1'!$L$16"}</definedName>
    <definedName name="________a1" localSheetId="5" hidden="1">{"'Sheet1'!$L$16"}</definedName>
    <definedName name="________a1" localSheetId="7" hidden="1">{"'Sheet1'!$L$16"}</definedName>
    <definedName name="________a1" localSheetId="9" hidden="1">{"'Sheet1'!$L$16"}</definedName>
    <definedName name="________a1" localSheetId="11" hidden="1">{"'Sheet1'!$L$16"}</definedName>
    <definedName name="________a1" localSheetId="12" hidden="1">{"'Sheet1'!$L$16"}</definedName>
    <definedName name="________a1" localSheetId="19" hidden="1">{"'Sheet1'!$L$16"}</definedName>
    <definedName name="________a1" localSheetId="6" hidden="1">{"'Sheet1'!$L$16"}</definedName>
    <definedName name="________a1" localSheetId="27" hidden="1">{"'Sheet1'!$L$16"}</definedName>
    <definedName name="________a1" localSheetId="24" hidden="1">{"'Sheet1'!$L$16"}</definedName>
    <definedName name="________a1" localSheetId="25" hidden="1">{"'Sheet1'!$L$16"}</definedName>
    <definedName name="________a1" hidden="1">{"'Sheet1'!$L$16"}</definedName>
    <definedName name="________h1" localSheetId="21" hidden="1">{"'Sheet1'!$L$16"}</definedName>
    <definedName name="________h1" localSheetId="13" hidden="1">{"'Sheet1'!$L$16"}</definedName>
    <definedName name="________h1" localSheetId="1" hidden="1">{"'Sheet1'!$L$16"}</definedName>
    <definedName name="________h1" localSheetId="2" hidden="1">{"'Sheet1'!$L$16"}</definedName>
    <definedName name="________h1" localSheetId="3" hidden="1">{"'Sheet1'!$L$16"}</definedName>
    <definedName name="________h1" localSheetId="14" hidden="1">{"'Sheet1'!$L$16"}</definedName>
    <definedName name="________h1" localSheetId="4" hidden="1">{"'Sheet1'!$L$16"}</definedName>
    <definedName name="________h1" localSheetId="10" hidden="1">{"'Sheet1'!$L$16"}</definedName>
    <definedName name="________h1" localSheetId="8" hidden="1">{"'Sheet1'!$L$16"}</definedName>
    <definedName name="________h1" localSheetId="15" hidden="1">{"'Sheet1'!$L$16"}</definedName>
    <definedName name="________h1" localSheetId="5" hidden="1">{"'Sheet1'!$L$16"}</definedName>
    <definedName name="________h1" localSheetId="7" hidden="1">{"'Sheet1'!$L$16"}</definedName>
    <definedName name="________h1" localSheetId="9" hidden="1">{"'Sheet1'!$L$16"}</definedName>
    <definedName name="________h1" localSheetId="11" hidden="1">{"'Sheet1'!$L$16"}</definedName>
    <definedName name="________h1" localSheetId="12" hidden="1">{"'Sheet1'!$L$16"}</definedName>
    <definedName name="________h1" localSheetId="19" hidden="1">{"'Sheet1'!$L$16"}</definedName>
    <definedName name="________h1" localSheetId="6" hidden="1">{"'Sheet1'!$L$16"}</definedName>
    <definedName name="________h1" localSheetId="27" hidden="1">{"'Sheet1'!$L$16"}</definedName>
    <definedName name="________h1" localSheetId="24" hidden="1">{"'Sheet1'!$L$16"}</definedName>
    <definedName name="________h1" localSheetId="25" hidden="1">{"'Sheet1'!$L$16"}</definedName>
    <definedName name="________h1" hidden="1">{"'Sheet1'!$L$16"}</definedName>
    <definedName name="________hu1" localSheetId="21" hidden="1">{"'Sheet1'!$L$16"}</definedName>
    <definedName name="________hu1" localSheetId="13" hidden="1">{"'Sheet1'!$L$16"}</definedName>
    <definedName name="________hu1" localSheetId="1" hidden="1">{"'Sheet1'!$L$16"}</definedName>
    <definedName name="________hu1" localSheetId="2" hidden="1">{"'Sheet1'!$L$16"}</definedName>
    <definedName name="________hu1" localSheetId="3" hidden="1">{"'Sheet1'!$L$16"}</definedName>
    <definedName name="________hu1" localSheetId="14" hidden="1">{"'Sheet1'!$L$16"}</definedName>
    <definedName name="________hu1" localSheetId="4" hidden="1">{"'Sheet1'!$L$16"}</definedName>
    <definedName name="________hu1" localSheetId="10" hidden="1">{"'Sheet1'!$L$16"}</definedName>
    <definedName name="________hu1" localSheetId="8" hidden="1">{"'Sheet1'!$L$16"}</definedName>
    <definedName name="________hu1" localSheetId="15" hidden="1">{"'Sheet1'!$L$16"}</definedName>
    <definedName name="________hu1" localSheetId="5" hidden="1">{"'Sheet1'!$L$16"}</definedName>
    <definedName name="________hu1" localSheetId="7" hidden="1">{"'Sheet1'!$L$16"}</definedName>
    <definedName name="________hu1" localSheetId="9" hidden="1">{"'Sheet1'!$L$16"}</definedName>
    <definedName name="________hu1" localSheetId="11" hidden="1">{"'Sheet1'!$L$16"}</definedName>
    <definedName name="________hu1" localSheetId="12" hidden="1">{"'Sheet1'!$L$16"}</definedName>
    <definedName name="________hu1" localSheetId="19" hidden="1">{"'Sheet1'!$L$16"}</definedName>
    <definedName name="________hu1" localSheetId="6" hidden="1">{"'Sheet1'!$L$16"}</definedName>
    <definedName name="________hu1" localSheetId="27" hidden="1">{"'Sheet1'!$L$16"}</definedName>
    <definedName name="________hu1" localSheetId="24" hidden="1">{"'Sheet1'!$L$16"}</definedName>
    <definedName name="________hu1" localSheetId="25" hidden="1">{"'Sheet1'!$L$16"}</definedName>
    <definedName name="________hu1" hidden="1">{"'Sheet1'!$L$16"}</definedName>
    <definedName name="________hu2" localSheetId="21" hidden="1">{"'Sheet1'!$L$16"}</definedName>
    <definedName name="________hu2" localSheetId="13" hidden="1">{"'Sheet1'!$L$16"}</definedName>
    <definedName name="________hu2" localSheetId="1" hidden="1">{"'Sheet1'!$L$16"}</definedName>
    <definedName name="________hu2" localSheetId="2" hidden="1">{"'Sheet1'!$L$16"}</definedName>
    <definedName name="________hu2" localSheetId="3" hidden="1">{"'Sheet1'!$L$16"}</definedName>
    <definedName name="________hu2" localSheetId="14" hidden="1">{"'Sheet1'!$L$16"}</definedName>
    <definedName name="________hu2" localSheetId="4" hidden="1">{"'Sheet1'!$L$16"}</definedName>
    <definedName name="________hu2" localSheetId="10" hidden="1">{"'Sheet1'!$L$16"}</definedName>
    <definedName name="________hu2" localSheetId="8" hidden="1">{"'Sheet1'!$L$16"}</definedName>
    <definedName name="________hu2" localSheetId="15" hidden="1">{"'Sheet1'!$L$16"}</definedName>
    <definedName name="________hu2" localSheetId="5" hidden="1">{"'Sheet1'!$L$16"}</definedName>
    <definedName name="________hu2" localSheetId="7" hidden="1">{"'Sheet1'!$L$16"}</definedName>
    <definedName name="________hu2" localSheetId="9" hidden="1">{"'Sheet1'!$L$16"}</definedName>
    <definedName name="________hu2" localSheetId="11" hidden="1">{"'Sheet1'!$L$16"}</definedName>
    <definedName name="________hu2" localSheetId="12" hidden="1">{"'Sheet1'!$L$16"}</definedName>
    <definedName name="________hu2" localSheetId="19" hidden="1">{"'Sheet1'!$L$16"}</definedName>
    <definedName name="________hu2" localSheetId="6" hidden="1">{"'Sheet1'!$L$16"}</definedName>
    <definedName name="________hu2" localSheetId="27" hidden="1">{"'Sheet1'!$L$16"}</definedName>
    <definedName name="________hu2" localSheetId="24" hidden="1">{"'Sheet1'!$L$16"}</definedName>
    <definedName name="________hu2" localSheetId="25" hidden="1">{"'Sheet1'!$L$16"}</definedName>
    <definedName name="________hu2" hidden="1">{"'Sheet1'!$L$16"}</definedName>
    <definedName name="________hu5" localSheetId="21" hidden="1">{"'Sheet1'!$L$16"}</definedName>
    <definedName name="________hu5" localSheetId="13" hidden="1">{"'Sheet1'!$L$16"}</definedName>
    <definedName name="________hu5" localSheetId="1" hidden="1">{"'Sheet1'!$L$16"}</definedName>
    <definedName name="________hu5" localSheetId="2" hidden="1">{"'Sheet1'!$L$16"}</definedName>
    <definedName name="________hu5" localSheetId="3" hidden="1">{"'Sheet1'!$L$16"}</definedName>
    <definedName name="________hu5" localSheetId="14" hidden="1">{"'Sheet1'!$L$16"}</definedName>
    <definedName name="________hu5" localSheetId="4" hidden="1">{"'Sheet1'!$L$16"}</definedName>
    <definedName name="________hu5" localSheetId="10" hidden="1">{"'Sheet1'!$L$16"}</definedName>
    <definedName name="________hu5" localSheetId="8" hidden="1">{"'Sheet1'!$L$16"}</definedName>
    <definedName name="________hu5" localSheetId="15" hidden="1">{"'Sheet1'!$L$16"}</definedName>
    <definedName name="________hu5" localSheetId="5" hidden="1">{"'Sheet1'!$L$16"}</definedName>
    <definedName name="________hu5" localSheetId="7" hidden="1">{"'Sheet1'!$L$16"}</definedName>
    <definedName name="________hu5" localSheetId="9" hidden="1">{"'Sheet1'!$L$16"}</definedName>
    <definedName name="________hu5" localSheetId="11" hidden="1">{"'Sheet1'!$L$16"}</definedName>
    <definedName name="________hu5" localSheetId="12" hidden="1">{"'Sheet1'!$L$16"}</definedName>
    <definedName name="________hu5" localSheetId="19" hidden="1">{"'Sheet1'!$L$16"}</definedName>
    <definedName name="________hu5" localSheetId="6" hidden="1">{"'Sheet1'!$L$16"}</definedName>
    <definedName name="________hu5" localSheetId="27" hidden="1">{"'Sheet1'!$L$16"}</definedName>
    <definedName name="________hu5" localSheetId="24" hidden="1">{"'Sheet1'!$L$16"}</definedName>
    <definedName name="________hu5" localSheetId="25" hidden="1">{"'Sheet1'!$L$16"}</definedName>
    <definedName name="________hu5" hidden="1">{"'Sheet1'!$L$16"}</definedName>
    <definedName name="________hu6" localSheetId="21" hidden="1">{"'Sheet1'!$L$16"}</definedName>
    <definedName name="________hu6" localSheetId="13" hidden="1">{"'Sheet1'!$L$16"}</definedName>
    <definedName name="________hu6" localSheetId="1" hidden="1">{"'Sheet1'!$L$16"}</definedName>
    <definedName name="________hu6" localSheetId="2" hidden="1">{"'Sheet1'!$L$16"}</definedName>
    <definedName name="________hu6" localSheetId="3" hidden="1">{"'Sheet1'!$L$16"}</definedName>
    <definedName name="________hu6" localSheetId="14" hidden="1">{"'Sheet1'!$L$16"}</definedName>
    <definedName name="________hu6" localSheetId="4" hidden="1">{"'Sheet1'!$L$16"}</definedName>
    <definedName name="________hu6" localSheetId="10" hidden="1">{"'Sheet1'!$L$16"}</definedName>
    <definedName name="________hu6" localSheetId="8" hidden="1">{"'Sheet1'!$L$16"}</definedName>
    <definedName name="________hu6" localSheetId="15" hidden="1">{"'Sheet1'!$L$16"}</definedName>
    <definedName name="________hu6" localSheetId="5" hidden="1">{"'Sheet1'!$L$16"}</definedName>
    <definedName name="________hu6" localSheetId="7" hidden="1">{"'Sheet1'!$L$16"}</definedName>
    <definedName name="________hu6" localSheetId="9" hidden="1">{"'Sheet1'!$L$16"}</definedName>
    <definedName name="________hu6" localSheetId="11" hidden="1">{"'Sheet1'!$L$16"}</definedName>
    <definedName name="________hu6" localSheetId="12" hidden="1">{"'Sheet1'!$L$16"}</definedName>
    <definedName name="________hu6" localSheetId="19" hidden="1">{"'Sheet1'!$L$16"}</definedName>
    <definedName name="________hu6" localSheetId="6" hidden="1">{"'Sheet1'!$L$16"}</definedName>
    <definedName name="________hu6" localSheetId="27" hidden="1">{"'Sheet1'!$L$16"}</definedName>
    <definedName name="________hu6" localSheetId="24" hidden="1">{"'Sheet1'!$L$16"}</definedName>
    <definedName name="________hu6" localSheetId="25" hidden="1">{"'Sheet1'!$L$16"}</definedName>
    <definedName name="________hu6" hidden="1">{"'Sheet1'!$L$16"}</definedName>
    <definedName name="_______a1" localSheetId="21" hidden="1">{"'Sheet1'!$L$16"}</definedName>
    <definedName name="_______a1" localSheetId="13" hidden="1">{"'Sheet1'!$L$16"}</definedName>
    <definedName name="_______a1" localSheetId="1" hidden="1">{"'Sheet1'!$L$16"}</definedName>
    <definedName name="_______a1" localSheetId="2" hidden="1">{"'Sheet1'!$L$16"}</definedName>
    <definedName name="_______a1" localSheetId="3" hidden="1">{"'Sheet1'!$L$16"}</definedName>
    <definedName name="_______a1" localSheetId="14" hidden="1">{"'Sheet1'!$L$16"}</definedName>
    <definedName name="_______a1" localSheetId="4" hidden="1">{"'Sheet1'!$L$16"}</definedName>
    <definedName name="_______a1" localSheetId="10" hidden="1">{"'Sheet1'!$L$16"}</definedName>
    <definedName name="_______a1" localSheetId="8" hidden="1">{"'Sheet1'!$L$16"}</definedName>
    <definedName name="_______a1" localSheetId="15" hidden="1">{"'Sheet1'!$L$16"}</definedName>
    <definedName name="_______a1" localSheetId="5" hidden="1">{"'Sheet1'!$L$16"}</definedName>
    <definedName name="_______a1" localSheetId="7" hidden="1">{"'Sheet1'!$L$16"}</definedName>
    <definedName name="_______a1" localSheetId="9" hidden="1">{"'Sheet1'!$L$16"}</definedName>
    <definedName name="_______a1" localSheetId="11" hidden="1">{"'Sheet1'!$L$16"}</definedName>
    <definedName name="_______a1" localSheetId="12" hidden="1">{"'Sheet1'!$L$16"}</definedName>
    <definedName name="_______a1" localSheetId="19" hidden="1">{"'Sheet1'!$L$16"}</definedName>
    <definedName name="_______a1" localSheetId="6" hidden="1">{"'Sheet1'!$L$16"}</definedName>
    <definedName name="_______a1" localSheetId="27" hidden="1">{"'Sheet1'!$L$16"}</definedName>
    <definedName name="_______a1" localSheetId="24" hidden="1">{"'Sheet1'!$L$16"}</definedName>
    <definedName name="_______a1" localSheetId="25" hidden="1">{"'Sheet1'!$L$16"}</definedName>
    <definedName name="_______a1" hidden="1">{"'Sheet1'!$L$16"}</definedName>
    <definedName name="_______ban2" localSheetId="21" hidden="1">{"'Sheet1'!$L$16"}</definedName>
    <definedName name="_______ban2" localSheetId="13" hidden="1">{"'Sheet1'!$L$16"}</definedName>
    <definedName name="_______ban2" localSheetId="1" hidden="1">{"'Sheet1'!$L$16"}</definedName>
    <definedName name="_______ban2" localSheetId="2" hidden="1">{"'Sheet1'!$L$16"}</definedName>
    <definedName name="_______ban2" localSheetId="3" hidden="1">{"'Sheet1'!$L$16"}</definedName>
    <definedName name="_______ban2" localSheetId="14" hidden="1">{"'Sheet1'!$L$16"}</definedName>
    <definedName name="_______ban2" localSheetId="4" hidden="1">{"'Sheet1'!$L$16"}</definedName>
    <definedName name="_______ban2" localSheetId="10" hidden="1">{"'Sheet1'!$L$16"}</definedName>
    <definedName name="_______ban2" localSheetId="8" hidden="1">{"'Sheet1'!$L$16"}</definedName>
    <definedName name="_______ban2" localSheetId="15" hidden="1">{"'Sheet1'!$L$16"}</definedName>
    <definedName name="_______ban2" localSheetId="5" hidden="1">{"'Sheet1'!$L$16"}</definedName>
    <definedName name="_______ban2" localSheetId="7" hidden="1">{"'Sheet1'!$L$16"}</definedName>
    <definedName name="_______ban2" localSheetId="9" hidden="1">{"'Sheet1'!$L$16"}</definedName>
    <definedName name="_______ban2" localSheetId="11" hidden="1">{"'Sheet1'!$L$16"}</definedName>
    <definedName name="_______ban2" localSheetId="12" hidden="1">{"'Sheet1'!$L$16"}</definedName>
    <definedName name="_______ban2" localSheetId="19" hidden="1">{"'Sheet1'!$L$16"}</definedName>
    <definedName name="_______ban2" localSheetId="6" hidden="1">{"'Sheet1'!$L$16"}</definedName>
    <definedName name="_______ban2" localSheetId="27" hidden="1">{"'Sheet1'!$L$16"}</definedName>
    <definedName name="_______ban2" localSheetId="24" hidden="1">{"'Sheet1'!$L$16"}</definedName>
    <definedName name="_______ban2" localSheetId="25" hidden="1">{"'Sheet1'!$L$16"}</definedName>
    <definedName name="_______ban2" hidden="1">{"'Sheet1'!$L$16"}</definedName>
    <definedName name="_______Goi8" localSheetId="13" hidden="1">{"'Sheet1'!$L$16"}</definedName>
    <definedName name="_______Goi8" localSheetId="1" hidden="1">{"'Sheet1'!$L$16"}</definedName>
    <definedName name="_______Goi8" localSheetId="2" hidden="1">{"'Sheet1'!$L$16"}</definedName>
    <definedName name="_______Goi8" localSheetId="3" hidden="1">{"'Sheet1'!$L$16"}</definedName>
    <definedName name="_______Goi8" localSheetId="14" hidden="1">{"'Sheet1'!$L$16"}</definedName>
    <definedName name="_______Goi8" localSheetId="4" hidden="1">{"'Sheet1'!$L$16"}</definedName>
    <definedName name="_______Goi8" localSheetId="10" hidden="1">{"'Sheet1'!$L$16"}</definedName>
    <definedName name="_______Goi8" localSheetId="8" hidden="1">{"'Sheet1'!$L$16"}</definedName>
    <definedName name="_______Goi8" localSheetId="15" hidden="1">{"'Sheet1'!$L$16"}</definedName>
    <definedName name="_______Goi8" localSheetId="5" hidden="1">{"'Sheet1'!$L$16"}</definedName>
    <definedName name="_______Goi8" localSheetId="7" hidden="1">{"'Sheet1'!$L$16"}</definedName>
    <definedName name="_______Goi8" localSheetId="9" hidden="1">{"'Sheet1'!$L$16"}</definedName>
    <definedName name="_______Goi8" localSheetId="11" hidden="1">{"'Sheet1'!$L$16"}</definedName>
    <definedName name="_______Goi8" localSheetId="12" hidden="1">{"'Sheet1'!$L$16"}</definedName>
    <definedName name="_______Goi8" localSheetId="6" hidden="1">{"'Sheet1'!$L$16"}</definedName>
    <definedName name="_______Goi8" hidden="1">{"'Sheet1'!$L$16"}</definedName>
    <definedName name="_______h1" localSheetId="21" hidden="1">{"'Sheet1'!$L$16"}</definedName>
    <definedName name="_______h1" localSheetId="13" hidden="1">{"'Sheet1'!$L$16"}</definedName>
    <definedName name="_______h1" localSheetId="1" hidden="1">{"'Sheet1'!$L$16"}</definedName>
    <definedName name="_______h1" localSheetId="2" hidden="1">{"'Sheet1'!$L$16"}</definedName>
    <definedName name="_______h1" localSheetId="3" hidden="1">{"'Sheet1'!$L$16"}</definedName>
    <definedName name="_______h1" localSheetId="14" hidden="1">{"'Sheet1'!$L$16"}</definedName>
    <definedName name="_______h1" localSheetId="4" hidden="1">{"'Sheet1'!$L$16"}</definedName>
    <definedName name="_______h1" localSheetId="10" hidden="1">{"'Sheet1'!$L$16"}</definedName>
    <definedName name="_______h1" localSheetId="8" hidden="1">{"'Sheet1'!$L$16"}</definedName>
    <definedName name="_______h1" localSheetId="15" hidden="1">{"'Sheet1'!$L$16"}</definedName>
    <definedName name="_______h1" localSheetId="5" hidden="1">{"'Sheet1'!$L$16"}</definedName>
    <definedName name="_______h1" localSheetId="7" hidden="1">{"'Sheet1'!$L$16"}</definedName>
    <definedName name="_______h1" localSheetId="9" hidden="1">{"'Sheet1'!$L$16"}</definedName>
    <definedName name="_______h1" localSheetId="11" hidden="1">{"'Sheet1'!$L$16"}</definedName>
    <definedName name="_______h1" localSheetId="12" hidden="1">{"'Sheet1'!$L$16"}</definedName>
    <definedName name="_______h1" localSheetId="19" hidden="1">{"'Sheet1'!$L$16"}</definedName>
    <definedName name="_______h1" localSheetId="6" hidden="1">{"'Sheet1'!$L$16"}</definedName>
    <definedName name="_______h1" localSheetId="27" hidden="1">{"'Sheet1'!$L$16"}</definedName>
    <definedName name="_______h1" localSheetId="24" hidden="1">{"'Sheet1'!$L$16"}</definedName>
    <definedName name="_______h1" localSheetId="25" hidden="1">{"'Sheet1'!$L$16"}</definedName>
    <definedName name="_______h1" hidden="1">{"'Sheet1'!$L$16"}</definedName>
    <definedName name="_______hu1" localSheetId="21" hidden="1">{"'Sheet1'!$L$16"}</definedName>
    <definedName name="_______hu1" localSheetId="13" hidden="1">{"'Sheet1'!$L$16"}</definedName>
    <definedName name="_______hu1" localSheetId="1" hidden="1">{"'Sheet1'!$L$16"}</definedName>
    <definedName name="_______hu1" localSheetId="2" hidden="1">{"'Sheet1'!$L$16"}</definedName>
    <definedName name="_______hu1" localSheetId="3" hidden="1">{"'Sheet1'!$L$16"}</definedName>
    <definedName name="_______hu1" localSheetId="14" hidden="1">{"'Sheet1'!$L$16"}</definedName>
    <definedName name="_______hu1" localSheetId="4" hidden="1">{"'Sheet1'!$L$16"}</definedName>
    <definedName name="_______hu1" localSheetId="10" hidden="1">{"'Sheet1'!$L$16"}</definedName>
    <definedName name="_______hu1" localSheetId="8" hidden="1">{"'Sheet1'!$L$16"}</definedName>
    <definedName name="_______hu1" localSheetId="15" hidden="1">{"'Sheet1'!$L$16"}</definedName>
    <definedName name="_______hu1" localSheetId="5" hidden="1">{"'Sheet1'!$L$16"}</definedName>
    <definedName name="_______hu1" localSheetId="7" hidden="1">{"'Sheet1'!$L$16"}</definedName>
    <definedName name="_______hu1" localSheetId="9" hidden="1">{"'Sheet1'!$L$16"}</definedName>
    <definedName name="_______hu1" localSheetId="11" hidden="1">{"'Sheet1'!$L$16"}</definedName>
    <definedName name="_______hu1" localSheetId="12" hidden="1">{"'Sheet1'!$L$16"}</definedName>
    <definedName name="_______hu1" localSheetId="19" hidden="1">{"'Sheet1'!$L$16"}</definedName>
    <definedName name="_______hu1" localSheetId="6" hidden="1">{"'Sheet1'!$L$16"}</definedName>
    <definedName name="_______hu1" localSheetId="27" hidden="1">{"'Sheet1'!$L$16"}</definedName>
    <definedName name="_______hu1" localSheetId="24" hidden="1">{"'Sheet1'!$L$16"}</definedName>
    <definedName name="_______hu1" localSheetId="25" hidden="1">{"'Sheet1'!$L$16"}</definedName>
    <definedName name="_______hu1" hidden="1">{"'Sheet1'!$L$16"}</definedName>
    <definedName name="_______hu2" localSheetId="21" hidden="1">{"'Sheet1'!$L$16"}</definedName>
    <definedName name="_______hu2" localSheetId="13" hidden="1">{"'Sheet1'!$L$16"}</definedName>
    <definedName name="_______hu2" localSheetId="1" hidden="1">{"'Sheet1'!$L$16"}</definedName>
    <definedName name="_______hu2" localSheetId="2" hidden="1">{"'Sheet1'!$L$16"}</definedName>
    <definedName name="_______hu2" localSheetId="3" hidden="1">{"'Sheet1'!$L$16"}</definedName>
    <definedName name="_______hu2" localSheetId="14" hidden="1">{"'Sheet1'!$L$16"}</definedName>
    <definedName name="_______hu2" localSheetId="4" hidden="1">{"'Sheet1'!$L$16"}</definedName>
    <definedName name="_______hu2" localSheetId="10" hidden="1">{"'Sheet1'!$L$16"}</definedName>
    <definedName name="_______hu2" localSheetId="8" hidden="1">{"'Sheet1'!$L$16"}</definedName>
    <definedName name="_______hu2" localSheetId="15" hidden="1">{"'Sheet1'!$L$16"}</definedName>
    <definedName name="_______hu2" localSheetId="5" hidden="1">{"'Sheet1'!$L$16"}</definedName>
    <definedName name="_______hu2" localSheetId="7" hidden="1">{"'Sheet1'!$L$16"}</definedName>
    <definedName name="_______hu2" localSheetId="9" hidden="1">{"'Sheet1'!$L$16"}</definedName>
    <definedName name="_______hu2" localSheetId="11" hidden="1">{"'Sheet1'!$L$16"}</definedName>
    <definedName name="_______hu2" localSheetId="12" hidden="1">{"'Sheet1'!$L$16"}</definedName>
    <definedName name="_______hu2" localSheetId="19" hidden="1">{"'Sheet1'!$L$16"}</definedName>
    <definedName name="_______hu2" localSheetId="6" hidden="1">{"'Sheet1'!$L$16"}</definedName>
    <definedName name="_______hu2" localSheetId="27" hidden="1">{"'Sheet1'!$L$16"}</definedName>
    <definedName name="_______hu2" localSheetId="24" hidden="1">{"'Sheet1'!$L$16"}</definedName>
    <definedName name="_______hu2" localSheetId="25" hidden="1">{"'Sheet1'!$L$16"}</definedName>
    <definedName name="_______hu2" hidden="1">{"'Sheet1'!$L$16"}</definedName>
    <definedName name="_______hu5" localSheetId="21" hidden="1">{"'Sheet1'!$L$16"}</definedName>
    <definedName name="_______hu5" localSheetId="13" hidden="1">{"'Sheet1'!$L$16"}</definedName>
    <definedName name="_______hu5" localSheetId="1" hidden="1">{"'Sheet1'!$L$16"}</definedName>
    <definedName name="_______hu5" localSheetId="2" hidden="1">{"'Sheet1'!$L$16"}</definedName>
    <definedName name="_______hu5" localSheetId="3" hidden="1">{"'Sheet1'!$L$16"}</definedName>
    <definedName name="_______hu5" localSheetId="14" hidden="1">{"'Sheet1'!$L$16"}</definedName>
    <definedName name="_______hu5" localSheetId="4" hidden="1">{"'Sheet1'!$L$16"}</definedName>
    <definedName name="_______hu5" localSheetId="10" hidden="1">{"'Sheet1'!$L$16"}</definedName>
    <definedName name="_______hu5" localSheetId="8" hidden="1">{"'Sheet1'!$L$16"}</definedName>
    <definedName name="_______hu5" localSheetId="15" hidden="1">{"'Sheet1'!$L$16"}</definedName>
    <definedName name="_______hu5" localSheetId="5" hidden="1">{"'Sheet1'!$L$16"}</definedName>
    <definedName name="_______hu5" localSheetId="7" hidden="1">{"'Sheet1'!$L$16"}</definedName>
    <definedName name="_______hu5" localSheetId="9" hidden="1">{"'Sheet1'!$L$16"}</definedName>
    <definedName name="_______hu5" localSheetId="11" hidden="1">{"'Sheet1'!$L$16"}</definedName>
    <definedName name="_______hu5" localSheetId="12" hidden="1">{"'Sheet1'!$L$16"}</definedName>
    <definedName name="_______hu5" localSheetId="19" hidden="1">{"'Sheet1'!$L$16"}</definedName>
    <definedName name="_______hu5" localSheetId="6" hidden="1">{"'Sheet1'!$L$16"}</definedName>
    <definedName name="_______hu5" localSheetId="27" hidden="1">{"'Sheet1'!$L$16"}</definedName>
    <definedName name="_______hu5" localSheetId="24" hidden="1">{"'Sheet1'!$L$16"}</definedName>
    <definedName name="_______hu5" localSheetId="25" hidden="1">{"'Sheet1'!$L$16"}</definedName>
    <definedName name="_______hu5" hidden="1">{"'Sheet1'!$L$16"}</definedName>
    <definedName name="_______hu6" localSheetId="21" hidden="1">{"'Sheet1'!$L$16"}</definedName>
    <definedName name="_______hu6" localSheetId="13" hidden="1">{"'Sheet1'!$L$16"}</definedName>
    <definedName name="_______hu6" localSheetId="1" hidden="1">{"'Sheet1'!$L$16"}</definedName>
    <definedName name="_______hu6" localSheetId="2" hidden="1">{"'Sheet1'!$L$16"}</definedName>
    <definedName name="_______hu6" localSheetId="3" hidden="1">{"'Sheet1'!$L$16"}</definedName>
    <definedName name="_______hu6" localSheetId="14" hidden="1">{"'Sheet1'!$L$16"}</definedName>
    <definedName name="_______hu6" localSheetId="4" hidden="1">{"'Sheet1'!$L$16"}</definedName>
    <definedName name="_______hu6" localSheetId="10" hidden="1">{"'Sheet1'!$L$16"}</definedName>
    <definedName name="_______hu6" localSheetId="8" hidden="1">{"'Sheet1'!$L$16"}</definedName>
    <definedName name="_______hu6" localSheetId="15" hidden="1">{"'Sheet1'!$L$16"}</definedName>
    <definedName name="_______hu6" localSheetId="5" hidden="1">{"'Sheet1'!$L$16"}</definedName>
    <definedName name="_______hu6" localSheetId="7" hidden="1">{"'Sheet1'!$L$16"}</definedName>
    <definedName name="_______hu6" localSheetId="9" hidden="1">{"'Sheet1'!$L$16"}</definedName>
    <definedName name="_______hu6" localSheetId="11" hidden="1">{"'Sheet1'!$L$16"}</definedName>
    <definedName name="_______hu6" localSheetId="12" hidden="1">{"'Sheet1'!$L$16"}</definedName>
    <definedName name="_______hu6" localSheetId="19" hidden="1">{"'Sheet1'!$L$16"}</definedName>
    <definedName name="_______hu6" localSheetId="6" hidden="1">{"'Sheet1'!$L$16"}</definedName>
    <definedName name="_______hu6" localSheetId="27" hidden="1">{"'Sheet1'!$L$16"}</definedName>
    <definedName name="_______hu6" localSheetId="24" hidden="1">{"'Sheet1'!$L$16"}</definedName>
    <definedName name="_______hu6" localSheetId="25" hidden="1">{"'Sheet1'!$L$16"}</definedName>
    <definedName name="_______hu6" hidden="1">{"'Sheet1'!$L$16"}</definedName>
    <definedName name="_______M36" localSheetId="21" hidden="1">{"'Sheet1'!$L$16"}</definedName>
    <definedName name="_______M36" localSheetId="13" hidden="1">{"'Sheet1'!$L$16"}</definedName>
    <definedName name="_______M36" localSheetId="1" hidden="1">{"'Sheet1'!$L$16"}</definedName>
    <definedName name="_______M36" localSheetId="2" hidden="1">{"'Sheet1'!$L$16"}</definedName>
    <definedName name="_______M36" localSheetId="3" hidden="1">{"'Sheet1'!$L$16"}</definedName>
    <definedName name="_______M36" localSheetId="14" hidden="1">{"'Sheet1'!$L$16"}</definedName>
    <definedName name="_______M36" localSheetId="4" hidden="1">{"'Sheet1'!$L$16"}</definedName>
    <definedName name="_______M36" localSheetId="10" hidden="1">{"'Sheet1'!$L$16"}</definedName>
    <definedName name="_______M36" localSheetId="8" hidden="1">{"'Sheet1'!$L$16"}</definedName>
    <definedName name="_______M36" localSheetId="15" hidden="1">{"'Sheet1'!$L$16"}</definedName>
    <definedName name="_______M36" localSheetId="5" hidden="1">{"'Sheet1'!$L$16"}</definedName>
    <definedName name="_______M36" localSheetId="7" hidden="1">{"'Sheet1'!$L$16"}</definedName>
    <definedName name="_______M36" localSheetId="9" hidden="1">{"'Sheet1'!$L$16"}</definedName>
    <definedName name="_______M36" localSheetId="11" hidden="1">{"'Sheet1'!$L$16"}</definedName>
    <definedName name="_______M36" localSheetId="12" hidden="1">{"'Sheet1'!$L$16"}</definedName>
    <definedName name="_______M36" localSheetId="19" hidden="1">{"'Sheet1'!$L$16"}</definedName>
    <definedName name="_______M36" localSheetId="6" hidden="1">{"'Sheet1'!$L$16"}</definedName>
    <definedName name="_______M36" localSheetId="27" hidden="1">{"'Sheet1'!$L$16"}</definedName>
    <definedName name="_______M36" localSheetId="24" hidden="1">{"'Sheet1'!$L$16"}</definedName>
    <definedName name="_______M36" localSheetId="25" hidden="1">{"'Sheet1'!$L$16"}</definedName>
    <definedName name="_______M36" hidden="1">{"'Sheet1'!$L$16"}</definedName>
    <definedName name="_______PA3" localSheetId="21" hidden="1">{"'Sheet1'!$L$16"}</definedName>
    <definedName name="_______PA3" localSheetId="13" hidden="1">{"'Sheet1'!$L$16"}</definedName>
    <definedName name="_______PA3" localSheetId="1" hidden="1">{"'Sheet1'!$L$16"}</definedName>
    <definedName name="_______PA3" localSheetId="2" hidden="1">{"'Sheet1'!$L$16"}</definedName>
    <definedName name="_______PA3" localSheetId="3" hidden="1">{"'Sheet1'!$L$16"}</definedName>
    <definedName name="_______PA3" localSheetId="14" hidden="1">{"'Sheet1'!$L$16"}</definedName>
    <definedName name="_______PA3" localSheetId="4" hidden="1">{"'Sheet1'!$L$16"}</definedName>
    <definedName name="_______PA3" localSheetId="10" hidden="1">{"'Sheet1'!$L$16"}</definedName>
    <definedName name="_______PA3" localSheetId="8" hidden="1">{"'Sheet1'!$L$16"}</definedName>
    <definedName name="_______PA3" localSheetId="15" hidden="1">{"'Sheet1'!$L$16"}</definedName>
    <definedName name="_______PA3" localSheetId="5" hidden="1">{"'Sheet1'!$L$16"}</definedName>
    <definedName name="_______PA3" localSheetId="7" hidden="1">{"'Sheet1'!$L$16"}</definedName>
    <definedName name="_______PA3" localSheetId="9" hidden="1">{"'Sheet1'!$L$16"}</definedName>
    <definedName name="_______PA3" localSheetId="11" hidden="1">{"'Sheet1'!$L$16"}</definedName>
    <definedName name="_______PA3" localSheetId="12" hidden="1">{"'Sheet1'!$L$16"}</definedName>
    <definedName name="_______PA3" localSheetId="19" hidden="1">{"'Sheet1'!$L$16"}</definedName>
    <definedName name="_______PA3" localSheetId="6" hidden="1">{"'Sheet1'!$L$16"}</definedName>
    <definedName name="_______PA3" localSheetId="27" hidden="1">{"'Sheet1'!$L$16"}</definedName>
    <definedName name="_______PA3" localSheetId="24" hidden="1">{"'Sheet1'!$L$16"}</definedName>
    <definedName name="_______PA3" localSheetId="25" hidden="1">{"'Sheet1'!$L$16"}</definedName>
    <definedName name="_______PA3" hidden="1">{"'Sheet1'!$L$16"}</definedName>
    <definedName name="_______Tru21" localSheetId="21" hidden="1">{"'Sheet1'!$L$16"}</definedName>
    <definedName name="_______Tru21" localSheetId="13" hidden="1">{"'Sheet1'!$L$16"}</definedName>
    <definedName name="_______Tru21" localSheetId="1" hidden="1">{"'Sheet1'!$L$16"}</definedName>
    <definedName name="_______Tru21" localSheetId="2" hidden="1">{"'Sheet1'!$L$16"}</definedName>
    <definedName name="_______Tru21" localSheetId="3" hidden="1">{"'Sheet1'!$L$16"}</definedName>
    <definedName name="_______Tru21" localSheetId="14" hidden="1">{"'Sheet1'!$L$16"}</definedName>
    <definedName name="_______Tru21" localSheetId="4" hidden="1">{"'Sheet1'!$L$16"}</definedName>
    <definedName name="_______Tru21" localSheetId="10" hidden="1">{"'Sheet1'!$L$16"}</definedName>
    <definedName name="_______Tru21" localSheetId="8" hidden="1">{"'Sheet1'!$L$16"}</definedName>
    <definedName name="_______Tru21" localSheetId="15" hidden="1">{"'Sheet1'!$L$16"}</definedName>
    <definedName name="_______Tru21" localSheetId="5" hidden="1">{"'Sheet1'!$L$16"}</definedName>
    <definedName name="_______Tru21" localSheetId="7" hidden="1">{"'Sheet1'!$L$16"}</definedName>
    <definedName name="_______Tru21" localSheetId="9" hidden="1">{"'Sheet1'!$L$16"}</definedName>
    <definedName name="_______Tru21" localSheetId="11" hidden="1">{"'Sheet1'!$L$16"}</definedName>
    <definedName name="_______Tru21" localSheetId="12" hidden="1">{"'Sheet1'!$L$16"}</definedName>
    <definedName name="_______Tru21" localSheetId="19" hidden="1">{"'Sheet1'!$L$16"}</definedName>
    <definedName name="_______Tru21" localSheetId="6" hidden="1">{"'Sheet1'!$L$16"}</definedName>
    <definedName name="_______Tru21" localSheetId="27" hidden="1">{"'Sheet1'!$L$16"}</definedName>
    <definedName name="_______Tru21" localSheetId="24" hidden="1">{"'Sheet1'!$L$16"}</definedName>
    <definedName name="_______Tru21" localSheetId="25" hidden="1">{"'Sheet1'!$L$16"}</definedName>
    <definedName name="_______Tru21" hidden="1">{"'Sheet1'!$L$16"}</definedName>
    <definedName name="______a1" localSheetId="21" hidden="1">{"'Sheet1'!$L$16"}</definedName>
    <definedName name="______a1" localSheetId="13" hidden="1">{"'Sheet1'!$L$16"}</definedName>
    <definedName name="______a1" localSheetId="1" hidden="1">{"'Sheet1'!$L$16"}</definedName>
    <definedName name="______a1" localSheetId="2" hidden="1">{"'Sheet1'!$L$16"}</definedName>
    <definedName name="______a1" localSheetId="3" hidden="1">{"'Sheet1'!$L$16"}</definedName>
    <definedName name="______a1" localSheetId="14" hidden="1">{"'Sheet1'!$L$16"}</definedName>
    <definedName name="______a1" localSheetId="4" hidden="1">{"'Sheet1'!$L$16"}</definedName>
    <definedName name="______a1" localSheetId="10" hidden="1">{"'Sheet1'!$L$16"}</definedName>
    <definedName name="______a1" localSheetId="8" hidden="1">{"'Sheet1'!$L$16"}</definedName>
    <definedName name="______a1" localSheetId="15" hidden="1">{"'Sheet1'!$L$16"}</definedName>
    <definedName name="______a1" localSheetId="5" hidden="1">{"'Sheet1'!$L$16"}</definedName>
    <definedName name="______a1" localSheetId="7" hidden="1">{"'Sheet1'!$L$16"}</definedName>
    <definedName name="______a1" localSheetId="9" hidden="1">{"'Sheet1'!$L$16"}</definedName>
    <definedName name="______a1" localSheetId="11" hidden="1">{"'Sheet1'!$L$16"}</definedName>
    <definedName name="______a1" localSheetId="12" hidden="1">{"'Sheet1'!$L$16"}</definedName>
    <definedName name="______a1" localSheetId="19" hidden="1">{"'Sheet1'!$L$16"}</definedName>
    <definedName name="______a1" localSheetId="6" hidden="1">{"'Sheet1'!$L$16"}</definedName>
    <definedName name="______a1" localSheetId="27" hidden="1">{"'Sheet1'!$L$16"}</definedName>
    <definedName name="______a1" localSheetId="24" hidden="1">{"'Sheet1'!$L$16"}</definedName>
    <definedName name="______a1" localSheetId="25" hidden="1">{"'Sheet1'!$L$16"}</definedName>
    <definedName name="______a1" hidden="1">{"'Sheet1'!$L$16"}</definedName>
    <definedName name="______B1" localSheetId="21" hidden="1">{"'Sheet1'!$L$16"}</definedName>
    <definedName name="______B1" localSheetId="13" hidden="1">{"'Sheet1'!$L$16"}</definedName>
    <definedName name="______B1" localSheetId="1" hidden="1">{"'Sheet1'!$L$16"}</definedName>
    <definedName name="______B1" localSheetId="2" hidden="1">{"'Sheet1'!$L$16"}</definedName>
    <definedName name="______B1" localSheetId="3" hidden="1">{"'Sheet1'!$L$16"}</definedName>
    <definedName name="______B1" localSheetId="14" hidden="1">{"'Sheet1'!$L$16"}</definedName>
    <definedName name="______B1" localSheetId="4" hidden="1">{"'Sheet1'!$L$16"}</definedName>
    <definedName name="______B1" localSheetId="10" hidden="1">{"'Sheet1'!$L$16"}</definedName>
    <definedName name="______B1" localSheetId="8" hidden="1">{"'Sheet1'!$L$16"}</definedName>
    <definedName name="______B1" localSheetId="15" hidden="1">{"'Sheet1'!$L$16"}</definedName>
    <definedName name="______B1" localSheetId="5" hidden="1">{"'Sheet1'!$L$16"}</definedName>
    <definedName name="______B1" localSheetId="7" hidden="1">{"'Sheet1'!$L$16"}</definedName>
    <definedName name="______B1" localSheetId="9" hidden="1">{"'Sheet1'!$L$16"}</definedName>
    <definedName name="______B1" localSheetId="11" hidden="1">{"'Sheet1'!$L$16"}</definedName>
    <definedName name="______B1" localSheetId="12" hidden="1">{"'Sheet1'!$L$16"}</definedName>
    <definedName name="______B1" localSheetId="19" hidden="1">{"'Sheet1'!$L$16"}</definedName>
    <definedName name="______B1" localSheetId="6" hidden="1">{"'Sheet1'!$L$16"}</definedName>
    <definedName name="______B1" localSheetId="27" hidden="1">{"'Sheet1'!$L$16"}</definedName>
    <definedName name="______B1" localSheetId="24" hidden="1">{"'Sheet1'!$L$16"}</definedName>
    <definedName name="______B1" localSheetId="25" hidden="1">{"'Sheet1'!$L$16"}</definedName>
    <definedName name="______B1" hidden="1">{"'Sheet1'!$L$16"}</definedName>
    <definedName name="______ban2" localSheetId="21" hidden="1">{"'Sheet1'!$L$16"}</definedName>
    <definedName name="______ban2" localSheetId="13" hidden="1">{"'Sheet1'!$L$16"}</definedName>
    <definedName name="______ban2" localSheetId="1" hidden="1">{"'Sheet1'!$L$16"}</definedName>
    <definedName name="______ban2" localSheetId="2" hidden="1">{"'Sheet1'!$L$16"}</definedName>
    <definedName name="______ban2" localSheetId="3" hidden="1">{"'Sheet1'!$L$16"}</definedName>
    <definedName name="______ban2" localSheetId="14" hidden="1">{"'Sheet1'!$L$16"}</definedName>
    <definedName name="______ban2" localSheetId="4" hidden="1">{"'Sheet1'!$L$16"}</definedName>
    <definedName name="______ban2" localSheetId="10" hidden="1">{"'Sheet1'!$L$16"}</definedName>
    <definedName name="______ban2" localSheetId="8" hidden="1">{"'Sheet1'!$L$16"}</definedName>
    <definedName name="______ban2" localSheetId="15" hidden="1">{"'Sheet1'!$L$16"}</definedName>
    <definedName name="______ban2" localSheetId="5" hidden="1">{"'Sheet1'!$L$16"}</definedName>
    <definedName name="______ban2" localSheetId="7" hidden="1">{"'Sheet1'!$L$16"}</definedName>
    <definedName name="______ban2" localSheetId="9" hidden="1">{"'Sheet1'!$L$16"}</definedName>
    <definedName name="______ban2" localSheetId="11" hidden="1">{"'Sheet1'!$L$16"}</definedName>
    <definedName name="______ban2" localSheetId="12" hidden="1">{"'Sheet1'!$L$16"}</definedName>
    <definedName name="______ban2" localSheetId="19" hidden="1">{"'Sheet1'!$L$16"}</definedName>
    <definedName name="______ban2" localSheetId="6" hidden="1">{"'Sheet1'!$L$16"}</definedName>
    <definedName name="______ban2" localSheetId="27" hidden="1">{"'Sheet1'!$L$16"}</definedName>
    <definedName name="______ban2" localSheetId="24" hidden="1">{"'Sheet1'!$L$16"}</definedName>
    <definedName name="______ban2" localSheetId="25" hidden="1">{"'Sheet1'!$L$16"}</definedName>
    <definedName name="______ban2" hidden="1">{"'Sheet1'!$L$16"}</definedName>
    <definedName name="______h1" localSheetId="21" hidden="1">{"'Sheet1'!$L$16"}</definedName>
    <definedName name="______h1" localSheetId="13" hidden="1">{"'Sheet1'!$L$16"}</definedName>
    <definedName name="______h1" localSheetId="1" hidden="1">{"'Sheet1'!$L$16"}</definedName>
    <definedName name="______h1" localSheetId="2" hidden="1">{"'Sheet1'!$L$16"}</definedName>
    <definedName name="______h1" localSheetId="3" hidden="1">{"'Sheet1'!$L$16"}</definedName>
    <definedName name="______h1" localSheetId="14" hidden="1">{"'Sheet1'!$L$16"}</definedName>
    <definedName name="______h1" localSheetId="4" hidden="1">{"'Sheet1'!$L$16"}</definedName>
    <definedName name="______h1" localSheetId="10" hidden="1">{"'Sheet1'!$L$16"}</definedName>
    <definedName name="______h1" localSheetId="8" hidden="1">{"'Sheet1'!$L$16"}</definedName>
    <definedName name="______h1" localSheetId="15" hidden="1">{"'Sheet1'!$L$16"}</definedName>
    <definedName name="______h1" localSheetId="5" hidden="1">{"'Sheet1'!$L$16"}</definedName>
    <definedName name="______h1" localSheetId="7" hidden="1">{"'Sheet1'!$L$16"}</definedName>
    <definedName name="______h1" localSheetId="9" hidden="1">{"'Sheet1'!$L$16"}</definedName>
    <definedName name="______h1" localSheetId="11" hidden="1">{"'Sheet1'!$L$16"}</definedName>
    <definedName name="______h1" localSheetId="12" hidden="1">{"'Sheet1'!$L$16"}</definedName>
    <definedName name="______h1" localSheetId="19" hidden="1">{"'Sheet1'!$L$16"}</definedName>
    <definedName name="______h1" localSheetId="6" hidden="1">{"'Sheet1'!$L$16"}</definedName>
    <definedName name="______h1" localSheetId="27" hidden="1">{"'Sheet1'!$L$16"}</definedName>
    <definedName name="______h1" localSheetId="24" hidden="1">{"'Sheet1'!$L$16"}</definedName>
    <definedName name="______h1" localSheetId="25" hidden="1">{"'Sheet1'!$L$16"}</definedName>
    <definedName name="______h1" hidden="1">{"'Sheet1'!$L$16"}</definedName>
    <definedName name="______hu1" localSheetId="21" hidden="1">{"'Sheet1'!$L$16"}</definedName>
    <definedName name="______hu1" localSheetId="13" hidden="1">{"'Sheet1'!$L$16"}</definedName>
    <definedName name="______hu1" localSheetId="1" hidden="1">{"'Sheet1'!$L$16"}</definedName>
    <definedName name="______hu1" localSheetId="2" hidden="1">{"'Sheet1'!$L$16"}</definedName>
    <definedName name="______hu1" localSheetId="3" hidden="1">{"'Sheet1'!$L$16"}</definedName>
    <definedName name="______hu1" localSheetId="14" hidden="1">{"'Sheet1'!$L$16"}</definedName>
    <definedName name="______hu1" localSheetId="4" hidden="1">{"'Sheet1'!$L$16"}</definedName>
    <definedName name="______hu1" localSheetId="10" hidden="1">{"'Sheet1'!$L$16"}</definedName>
    <definedName name="______hu1" localSheetId="8" hidden="1">{"'Sheet1'!$L$16"}</definedName>
    <definedName name="______hu1" localSheetId="15" hidden="1">{"'Sheet1'!$L$16"}</definedName>
    <definedName name="______hu1" localSheetId="5" hidden="1">{"'Sheet1'!$L$16"}</definedName>
    <definedName name="______hu1" localSheetId="7" hidden="1">{"'Sheet1'!$L$16"}</definedName>
    <definedName name="______hu1" localSheetId="9" hidden="1">{"'Sheet1'!$L$16"}</definedName>
    <definedName name="______hu1" localSheetId="11" hidden="1">{"'Sheet1'!$L$16"}</definedName>
    <definedName name="______hu1" localSheetId="12" hidden="1">{"'Sheet1'!$L$16"}</definedName>
    <definedName name="______hu1" localSheetId="19" hidden="1">{"'Sheet1'!$L$16"}</definedName>
    <definedName name="______hu1" localSheetId="6" hidden="1">{"'Sheet1'!$L$16"}</definedName>
    <definedName name="______hu1" localSheetId="27" hidden="1">{"'Sheet1'!$L$16"}</definedName>
    <definedName name="______hu1" localSheetId="24" hidden="1">{"'Sheet1'!$L$16"}</definedName>
    <definedName name="______hu1" localSheetId="25" hidden="1">{"'Sheet1'!$L$16"}</definedName>
    <definedName name="______hu1" hidden="1">{"'Sheet1'!$L$16"}</definedName>
    <definedName name="______hu2" localSheetId="21" hidden="1">{"'Sheet1'!$L$16"}</definedName>
    <definedName name="______hu2" localSheetId="13" hidden="1">{"'Sheet1'!$L$16"}</definedName>
    <definedName name="______hu2" localSheetId="1" hidden="1">{"'Sheet1'!$L$16"}</definedName>
    <definedName name="______hu2" localSheetId="2" hidden="1">{"'Sheet1'!$L$16"}</definedName>
    <definedName name="______hu2" localSheetId="3" hidden="1">{"'Sheet1'!$L$16"}</definedName>
    <definedName name="______hu2" localSheetId="14" hidden="1">{"'Sheet1'!$L$16"}</definedName>
    <definedName name="______hu2" localSheetId="4" hidden="1">{"'Sheet1'!$L$16"}</definedName>
    <definedName name="______hu2" localSheetId="10" hidden="1">{"'Sheet1'!$L$16"}</definedName>
    <definedName name="______hu2" localSheetId="8" hidden="1">{"'Sheet1'!$L$16"}</definedName>
    <definedName name="______hu2" localSheetId="15" hidden="1">{"'Sheet1'!$L$16"}</definedName>
    <definedName name="______hu2" localSheetId="5" hidden="1">{"'Sheet1'!$L$16"}</definedName>
    <definedName name="______hu2" localSheetId="7" hidden="1">{"'Sheet1'!$L$16"}</definedName>
    <definedName name="______hu2" localSheetId="9" hidden="1">{"'Sheet1'!$L$16"}</definedName>
    <definedName name="______hu2" localSheetId="11" hidden="1">{"'Sheet1'!$L$16"}</definedName>
    <definedName name="______hu2" localSheetId="12" hidden="1">{"'Sheet1'!$L$16"}</definedName>
    <definedName name="______hu2" localSheetId="19" hidden="1">{"'Sheet1'!$L$16"}</definedName>
    <definedName name="______hu2" localSheetId="6" hidden="1">{"'Sheet1'!$L$16"}</definedName>
    <definedName name="______hu2" localSheetId="27" hidden="1">{"'Sheet1'!$L$16"}</definedName>
    <definedName name="______hu2" localSheetId="24" hidden="1">{"'Sheet1'!$L$16"}</definedName>
    <definedName name="______hu2" localSheetId="25" hidden="1">{"'Sheet1'!$L$16"}</definedName>
    <definedName name="______hu2" hidden="1">{"'Sheet1'!$L$16"}</definedName>
    <definedName name="______hu5" localSheetId="21" hidden="1">{"'Sheet1'!$L$16"}</definedName>
    <definedName name="______hu5" localSheetId="13" hidden="1">{"'Sheet1'!$L$16"}</definedName>
    <definedName name="______hu5" localSheetId="1" hidden="1">{"'Sheet1'!$L$16"}</definedName>
    <definedName name="______hu5" localSheetId="2" hidden="1">{"'Sheet1'!$L$16"}</definedName>
    <definedName name="______hu5" localSheetId="3" hidden="1">{"'Sheet1'!$L$16"}</definedName>
    <definedName name="______hu5" localSheetId="14" hidden="1">{"'Sheet1'!$L$16"}</definedName>
    <definedName name="______hu5" localSheetId="4" hidden="1">{"'Sheet1'!$L$16"}</definedName>
    <definedName name="______hu5" localSheetId="10" hidden="1">{"'Sheet1'!$L$16"}</definedName>
    <definedName name="______hu5" localSheetId="8" hidden="1">{"'Sheet1'!$L$16"}</definedName>
    <definedName name="______hu5" localSheetId="15" hidden="1">{"'Sheet1'!$L$16"}</definedName>
    <definedName name="______hu5" localSheetId="5" hidden="1">{"'Sheet1'!$L$16"}</definedName>
    <definedName name="______hu5" localSheetId="7" hidden="1">{"'Sheet1'!$L$16"}</definedName>
    <definedName name="______hu5" localSheetId="9" hidden="1">{"'Sheet1'!$L$16"}</definedName>
    <definedName name="______hu5" localSheetId="11" hidden="1">{"'Sheet1'!$L$16"}</definedName>
    <definedName name="______hu5" localSheetId="12" hidden="1">{"'Sheet1'!$L$16"}</definedName>
    <definedName name="______hu5" localSheetId="19" hidden="1">{"'Sheet1'!$L$16"}</definedName>
    <definedName name="______hu5" localSheetId="6" hidden="1">{"'Sheet1'!$L$16"}</definedName>
    <definedName name="______hu5" localSheetId="27" hidden="1">{"'Sheet1'!$L$16"}</definedName>
    <definedName name="______hu5" localSheetId="24" hidden="1">{"'Sheet1'!$L$16"}</definedName>
    <definedName name="______hu5" localSheetId="25" hidden="1">{"'Sheet1'!$L$16"}</definedName>
    <definedName name="______hu5" hidden="1">{"'Sheet1'!$L$16"}</definedName>
    <definedName name="______hu6" localSheetId="21" hidden="1">{"'Sheet1'!$L$16"}</definedName>
    <definedName name="______hu6" localSheetId="13" hidden="1">{"'Sheet1'!$L$16"}</definedName>
    <definedName name="______hu6" localSheetId="1" hidden="1">{"'Sheet1'!$L$16"}</definedName>
    <definedName name="______hu6" localSheetId="2" hidden="1">{"'Sheet1'!$L$16"}</definedName>
    <definedName name="______hu6" localSheetId="3" hidden="1">{"'Sheet1'!$L$16"}</definedName>
    <definedName name="______hu6" localSheetId="14" hidden="1">{"'Sheet1'!$L$16"}</definedName>
    <definedName name="______hu6" localSheetId="4" hidden="1">{"'Sheet1'!$L$16"}</definedName>
    <definedName name="______hu6" localSheetId="10" hidden="1">{"'Sheet1'!$L$16"}</definedName>
    <definedName name="______hu6" localSheetId="8" hidden="1">{"'Sheet1'!$L$16"}</definedName>
    <definedName name="______hu6" localSheetId="15" hidden="1">{"'Sheet1'!$L$16"}</definedName>
    <definedName name="______hu6" localSheetId="5" hidden="1">{"'Sheet1'!$L$16"}</definedName>
    <definedName name="______hu6" localSheetId="7" hidden="1">{"'Sheet1'!$L$16"}</definedName>
    <definedName name="______hu6" localSheetId="9" hidden="1">{"'Sheet1'!$L$16"}</definedName>
    <definedName name="______hu6" localSheetId="11" hidden="1">{"'Sheet1'!$L$16"}</definedName>
    <definedName name="______hu6" localSheetId="12" hidden="1">{"'Sheet1'!$L$16"}</definedName>
    <definedName name="______hu6" localSheetId="19" hidden="1">{"'Sheet1'!$L$16"}</definedName>
    <definedName name="______hu6" localSheetId="6" hidden="1">{"'Sheet1'!$L$16"}</definedName>
    <definedName name="______hu6" localSheetId="27" hidden="1">{"'Sheet1'!$L$16"}</definedName>
    <definedName name="______hu6" localSheetId="24" hidden="1">{"'Sheet1'!$L$16"}</definedName>
    <definedName name="______hu6" localSheetId="25" hidden="1">{"'Sheet1'!$L$16"}</definedName>
    <definedName name="______hu6" hidden="1">{"'Sheet1'!$L$16"}</definedName>
    <definedName name="______M36" localSheetId="21" hidden="1">{"'Sheet1'!$L$16"}</definedName>
    <definedName name="______M36" localSheetId="13" hidden="1">{"'Sheet1'!$L$16"}</definedName>
    <definedName name="______M36" localSheetId="1" hidden="1">{"'Sheet1'!$L$16"}</definedName>
    <definedName name="______M36" localSheetId="2" hidden="1">{"'Sheet1'!$L$16"}</definedName>
    <definedName name="______M36" localSheetId="3" hidden="1">{"'Sheet1'!$L$16"}</definedName>
    <definedName name="______M36" localSheetId="14" hidden="1">{"'Sheet1'!$L$16"}</definedName>
    <definedName name="______M36" localSheetId="4" hidden="1">{"'Sheet1'!$L$16"}</definedName>
    <definedName name="______M36" localSheetId="10" hidden="1">{"'Sheet1'!$L$16"}</definedName>
    <definedName name="______M36" localSheetId="8" hidden="1">{"'Sheet1'!$L$16"}</definedName>
    <definedName name="______M36" localSheetId="15" hidden="1">{"'Sheet1'!$L$16"}</definedName>
    <definedName name="______M36" localSheetId="5" hidden="1">{"'Sheet1'!$L$16"}</definedName>
    <definedName name="______M36" localSheetId="7" hidden="1">{"'Sheet1'!$L$16"}</definedName>
    <definedName name="______M36" localSheetId="9" hidden="1">{"'Sheet1'!$L$16"}</definedName>
    <definedName name="______M36" localSheetId="11" hidden="1">{"'Sheet1'!$L$16"}</definedName>
    <definedName name="______M36" localSheetId="12" hidden="1">{"'Sheet1'!$L$16"}</definedName>
    <definedName name="______M36" localSheetId="19" hidden="1">{"'Sheet1'!$L$16"}</definedName>
    <definedName name="______M36" localSheetId="6" hidden="1">{"'Sheet1'!$L$16"}</definedName>
    <definedName name="______M36" localSheetId="27" hidden="1">{"'Sheet1'!$L$16"}</definedName>
    <definedName name="______M36" localSheetId="24" hidden="1">{"'Sheet1'!$L$16"}</definedName>
    <definedName name="______M36" localSheetId="25" hidden="1">{"'Sheet1'!$L$16"}</definedName>
    <definedName name="______M36" hidden="1">{"'Sheet1'!$L$16"}</definedName>
    <definedName name="______NSO2" localSheetId="13" hidden="1">{"'Sheet1'!$L$16"}</definedName>
    <definedName name="______NSO2" localSheetId="1" hidden="1">{"'Sheet1'!$L$16"}</definedName>
    <definedName name="______NSO2" localSheetId="2" hidden="1">{"'Sheet1'!$L$16"}</definedName>
    <definedName name="______NSO2" localSheetId="3" hidden="1">{"'Sheet1'!$L$16"}</definedName>
    <definedName name="______NSO2" localSheetId="14" hidden="1">{"'Sheet1'!$L$16"}</definedName>
    <definedName name="______NSO2" localSheetId="4" hidden="1">{"'Sheet1'!$L$16"}</definedName>
    <definedName name="______NSO2" localSheetId="10" hidden="1">{"'Sheet1'!$L$16"}</definedName>
    <definedName name="______NSO2" localSheetId="8" hidden="1">{"'Sheet1'!$L$16"}</definedName>
    <definedName name="______NSO2" localSheetId="15" hidden="1">{"'Sheet1'!$L$16"}</definedName>
    <definedName name="______NSO2" localSheetId="5" hidden="1">{"'Sheet1'!$L$16"}</definedName>
    <definedName name="______NSO2" localSheetId="7" hidden="1">{"'Sheet1'!$L$16"}</definedName>
    <definedName name="______NSO2" localSheetId="9" hidden="1">{"'Sheet1'!$L$16"}</definedName>
    <definedName name="______NSO2" localSheetId="11" hidden="1">{"'Sheet1'!$L$16"}</definedName>
    <definedName name="______NSO2" localSheetId="12" hidden="1">{"'Sheet1'!$L$16"}</definedName>
    <definedName name="______NSO2" localSheetId="6" hidden="1">{"'Sheet1'!$L$16"}</definedName>
    <definedName name="______NSO2" hidden="1">{"'Sheet1'!$L$16"}</definedName>
    <definedName name="______PA3" localSheetId="21" hidden="1">{"'Sheet1'!$L$16"}</definedName>
    <definedName name="______PA3" localSheetId="13" hidden="1">{"'Sheet1'!$L$16"}</definedName>
    <definedName name="______PA3" localSheetId="1" hidden="1">{"'Sheet1'!$L$16"}</definedName>
    <definedName name="______PA3" localSheetId="2" hidden="1">{"'Sheet1'!$L$16"}</definedName>
    <definedName name="______PA3" localSheetId="3" hidden="1">{"'Sheet1'!$L$16"}</definedName>
    <definedName name="______PA3" localSheetId="14" hidden="1">{"'Sheet1'!$L$16"}</definedName>
    <definedName name="______PA3" localSheetId="4" hidden="1">{"'Sheet1'!$L$16"}</definedName>
    <definedName name="______PA3" localSheetId="10" hidden="1">{"'Sheet1'!$L$16"}</definedName>
    <definedName name="______PA3" localSheetId="8" hidden="1">{"'Sheet1'!$L$16"}</definedName>
    <definedName name="______PA3" localSheetId="15" hidden="1">{"'Sheet1'!$L$16"}</definedName>
    <definedName name="______PA3" localSheetId="5" hidden="1">{"'Sheet1'!$L$16"}</definedName>
    <definedName name="______PA3" localSheetId="7" hidden="1">{"'Sheet1'!$L$16"}</definedName>
    <definedName name="______PA3" localSheetId="9" hidden="1">{"'Sheet1'!$L$16"}</definedName>
    <definedName name="______PA3" localSheetId="11" hidden="1">{"'Sheet1'!$L$16"}</definedName>
    <definedName name="______PA3" localSheetId="12" hidden="1">{"'Sheet1'!$L$16"}</definedName>
    <definedName name="______PA3" localSheetId="19" hidden="1">{"'Sheet1'!$L$16"}</definedName>
    <definedName name="______PA3" localSheetId="6" hidden="1">{"'Sheet1'!$L$16"}</definedName>
    <definedName name="______PA3" localSheetId="27" hidden="1">{"'Sheet1'!$L$16"}</definedName>
    <definedName name="______PA3" localSheetId="24" hidden="1">{"'Sheet1'!$L$16"}</definedName>
    <definedName name="______PA3" localSheetId="25" hidden="1">{"'Sheet1'!$L$16"}</definedName>
    <definedName name="______PA3" hidden="1">{"'Sheet1'!$L$16"}</definedName>
    <definedName name="______Tru21" localSheetId="21" hidden="1">{"'Sheet1'!$L$16"}</definedName>
    <definedName name="______Tru21" localSheetId="13" hidden="1">{"'Sheet1'!$L$16"}</definedName>
    <definedName name="______Tru21" localSheetId="1" hidden="1">{"'Sheet1'!$L$16"}</definedName>
    <definedName name="______Tru21" localSheetId="2" hidden="1">{"'Sheet1'!$L$16"}</definedName>
    <definedName name="______Tru21" localSheetId="3" hidden="1">{"'Sheet1'!$L$16"}</definedName>
    <definedName name="______Tru21" localSheetId="14" hidden="1">{"'Sheet1'!$L$16"}</definedName>
    <definedName name="______Tru21" localSheetId="4" hidden="1">{"'Sheet1'!$L$16"}</definedName>
    <definedName name="______Tru21" localSheetId="10" hidden="1">{"'Sheet1'!$L$16"}</definedName>
    <definedName name="______Tru21" localSheetId="8" hidden="1">{"'Sheet1'!$L$16"}</definedName>
    <definedName name="______Tru21" localSheetId="15" hidden="1">{"'Sheet1'!$L$16"}</definedName>
    <definedName name="______Tru21" localSheetId="5" hidden="1">{"'Sheet1'!$L$16"}</definedName>
    <definedName name="______Tru21" localSheetId="7" hidden="1">{"'Sheet1'!$L$16"}</definedName>
    <definedName name="______Tru21" localSheetId="9" hidden="1">{"'Sheet1'!$L$16"}</definedName>
    <definedName name="______Tru21" localSheetId="11" hidden="1">{"'Sheet1'!$L$16"}</definedName>
    <definedName name="______Tru21" localSheetId="12" hidden="1">{"'Sheet1'!$L$16"}</definedName>
    <definedName name="______Tru21" localSheetId="19" hidden="1">{"'Sheet1'!$L$16"}</definedName>
    <definedName name="______Tru21" localSheetId="6" hidden="1">{"'Sheet1'!$L$16"}</definedName>
    <definedName name="______Tru21" localSheetId="27" hidden="1">{"'Sheet1'!$L$16"}</definedName>
    <definedName name="______Tru21" localSheetId="24" hidden="1">{"'Sheet1'!$L$16"}</definedName>
    <definedName name="______Tru21" localSheetId="25" hidden="1">{"'Sheet1'!$L$16"}</definedName>
    <definedName name="______Tru21" hidden="1">{"'Sheet1'!$L$16"}</definedName>
    <definedName name="_____a1" localSheetId="21" hidden="1">{"'Sheet1'!$L$16"}</definedName>
    <definedName name="_____a1" localSheetId="13" hidden="1">{"'Sheet1'!$L$16"}</definedName>
    <definedName name="_____a1" localSheetId="1" hidden="1">{"'Sheet1'!$L$16"}</definedName>
    <definedName name="_____a1" localSheetId="2" hidden="1">{"'Sheet1'!$L$16"}</definedName>
    <definedName name="_____a1" localSheetId="3" hidden="1">{"'Sheet1'!$L$16"}</definedName>
    <definedName name="_____a1" localSheetId="14" hidden="1">{"'Sheet1'!$L$16"}</definedName>
    <definedName name="_____a1" localSheetId="4" hidden="1">{"'Sheet1'!$L$16"}</definedName>
    <definedName name="_____a1" localSheetId="10" hidden="1">{"'Sheet1'!$L$16"}</definedName>
    <definedName name="_____a1" localSheetId="8" hidden="1">{"'Sheet1'!$L$16"}</definedName>
    <definedName name="_____a1" localSheetId="15" hidden="1">{"'Sheet1'!$L$16"}</definedName>
    <definedName name="_____a1" localSheetId="5" hidden="1">{"'Sheet1'!$L$16"}</definedName>
    <definedName name="_____a1" localSheetId="7" hidden="1">{"'Sheet1'!$L$16"}</definedName>
    <definedName name="_____a1" localSheetId="9" hidden="1">{"'Sheet1'!$L$16"}</definedName>
    <definedName name="_____a1" localSheetId="11" hidden="1">{"'Sheet1'!$L$16"}</definedName>
    <definedName name="_____a1" localSheetId="12" hidden="1">{"'Sheet1'!$L$16"}</definedName>
    <definedName name="_____a1" localSheetId="19" hidden="1">{"'Sheet1'!$L$16"}</definedName>
    <definedName name="_____a1" localSheetId="6" hidden="1">{"'Sheet1'!$L$16"}</definedName>
    <definedName name="_____a1" localSheetId="27" hidden="1">{"'Sheet1'!$L$16"}</definedName>
    <definedName name="_____a1" localSheetId="24" hidden="1">{"'Sheet1'!$L$16"}</definedName>
    <definedName name="_____a1" localSheetId="25" hidden="1">{"'Sheet1'!$L$16"}</definedName>
    <definedName name="_____a1" hidden="1">{"'Sheet1'!$L$16"}</definedName>
    <definedName name="_____B1" localSheetId="21" hidden="1">{"'Sheet1'!$L$16"}</definedName>
    <definedName name="_____B1" localSheetId="13" hidden="1">{"'Sheet1'!$L$16"}</definedName>
    <definedName name="_____B1" localSheetId="1" hidden="1">{"'Sheet1'!$L$16"}</definedName>
    <definedName name="_____B1" localSheetId="2" hidden="1">{"'Sheet1'!$L$16"}</definedName>
    <definedName name="_____B1" localSheetId="3" hidden="1">{"'Sheet1'!$L$16"}</definedName>
    <definedName name="_____B1" localSheetId="14" hidden="1">{"'Sheet1'!$L$16"}</definedName>
    <definedName name="_____B1" localSheetId="4" hidden="1">{"'Sheet1'!$L$16"}</definedName>
    <definedName name="_____B1" localSheetId="10" hidden="1">{"'Sheet1'!$L$16"}</definedName>
    <definedName name="_____B1" localSheetId="8" hidden="1">{"'Sheet1'!$L$16"}</definedName>
    <definedName name="_____B1" localSheetId="15" hidden="1">{"'Sheet1'!$L$16"}</definedName>
    <definedName name="_____B1" localSheetId="5" hidden="1">{"'Sheet1'!$L$16"}</definedName>
    <definedName name="_____B1" localSheetId="7" hidden="1">{"'Sheet1'!$L$16"}</definedName>
    <definedName name="_____B1" localSheetId="9" hidden="1">{"'Sheet1'!$L$16"}</definedName>
    <definedName name="_____B1" localSheetId="11" hidden="1">{"'Sheet1'!$L$16"}</definedName>
    <definedName name="_____B1" localSheetId="12" hidden="1">{"'Sheet1'!$L$16"}</definedName>
    <definedName name="_____B1" localSheetId="19" hidden="1">{"'Sheet1'!$L$16"}</definedName>
    <definedName name="_____B1" localSheetId="6" hidden="1">{"'Sheet1'!$L$16"}</definedName>
    <definedName name="_____B1" localSheetId="27" hidden="1">{"'Sheet1'!$L$16"}</definedName>
    <definedName name="_____B1" localSheetId="24" hidden="1">{"'Sheet1'!$L$16"}</definedName>
    <definedName name="_____B1" localSheetId="25" hidden="1">{"'Sheet1'!$L$16"}</definedName>
    <definedName name="_____B1" hidden="1">{"'Sheet1'!$L$16"}</definedName>
    <definedName name="_____ban2" localSheetId="21" hidden="1">{"'Sheet1'!$L$16"}</definedName>
    <definedName name="_____ban2" localSheetId="13" hidden="1">{"'Sheet1'!$L$16"}</definedName>
    <definedName name="_____ban2" localSheetId="1" hidden="1">{"'Sheet1'!$L$16"}</definedName>
    <definedName name="_____ban2" localSheetId="2" hidden="1">{"'Sheet1'!$L$16"}</definedName>
    <definedName name="_____ban2" localSheetId="3" hidden="1">{"'Sheet1'!$L$16"}</definedName>
    <definedName name="_____ban2" localSheetId="14" hidden="1">{"'Sheet1'!$L$16"}</definedName>
    <definedName name="_____ban2" localSheetId="4" hidden="1">{"'Sheet1'!$L$16"}</definedName>
    <definedName name="_____ban2" localSheetId="10" hidden="1">{"'Sheet1'!$L$16"}</definedName>
    <definedName name="_____ban2" localSheetId="8" hidden="1">{"'Sheet1'!$L$16"}</definedName>
    <definedName name="_____ban2" localSheetId="15" hidden="1">{"'Sheet1'!$L$16"}</definedName>
    <definedName name="_____ban2" localSheetId="5" hidden="1">{"'Sheet1'!$L$16"}</definedName>
    <definedName name="_____ban2" localSheetId="7" hidden="1">{"'Sheet1'!$L$16"}</definedName>
    <definedName name="_____ban2" localSheetId="9" hidden="1">{"'Sheet1'!$L$16"}</definedName>
    <definedName name="_____ban2" localSheetId="11" hidden="1">{"'Sheet1'!$L$16"}</definedName>
    <definedName name="_____ban2" localSheetId="12" hidden="1">{"'Sheet1'!$L$16"}</definedName>
    <definedName name="_____ban2" localSheetId="19" hidden="1">{"'Sheet1'!$L$16"}</definedName>
    <definedName name="_____ban2" localSheetId="6" hidden="1">{"'Sheet1'!$L$16"}</definedName>
    <definedName name="_____ban2" localSheetId="27" hidden="1">{"'Sheet1'!$L$16"}</definedName>
    <definedName name="_____ban2" localSheetId="24" hidden="1">{"'Sheet1'!$L$16"}</definedName>
    <definedName name="_____ban2" localSheetId="25" hidden="1">{"'Sheet1'!$L$16"}</definedName>
    <definedName name="_____ban2" hidden="1">{"'Sheet1'!$L$16"}</definedName>
    <definedName name="_____h1" localSheetId="21" hidden="1">{"'Sheet1'!$L$16"}</definedName>
    <definedName name="_____h1" localSheetId="13" hidden="1">{"'Sheet1'!$L$16"}</definedName>
    <definedName name="_____h1" localSheetId="1" hidden="1">{"'Sheet1'!$L$16"}</definedName>
    <definedName name="_____h1" localSheetId="2" hidden="1">{"'Sheet1'!$L$16"}</definedName>
    <definedName name="_____h1" localSheetId="3" hidden="1">{"'Sheet1'!$L$16"}</definedName>
    <definedName name="_____h1" localSheetId="14" hidden="1">{"'Sheet1'!$L$16"}</definedName>
    <definedName name="_____h1" localSheetId="4" hidden="1">{"'Sheet1'!$L$16"}</definedName>
    <definedName name="_____h1" localSheetId="10" hidden="1">{"'Sheet1'!$L$16"}</definedName>
    <definedName name="_____h1" localSheetId="8" hidden="1">{"'Sheet1'!$L$16"}</definedName>
    <definedName name="_____h1" localSheetId="15" hidden="1">{"'Sheet1'!$L$16"}</definedName>
    <definedName name="_____h1" localSheetId="5" hidden="1">{"'Sheet1'!$L$16"}</definedName>
    <definedName name="_____h1" localSheetId="7" hidden="1">{"'Sheet1'!$L$16"}</definedName>
    <definedName name="_____h1" localSheetId="9" hidden="1">{"'Sheet1'!$L$16"}</definedName>
    <definedName name="_____h1" localSheetId="11" hidden="1">{"'Sheet1'!$L$16"}</definedName>
    <definedName name="_____h1" localSheetId="12" hidden="1">{"'Sheet1'!$L$16"}</definedName>
    <definedName name="_____h1" localSheetId="19" hidden="1">{"'Sheet1'!$L$16"}</definedName>
    <definedName name="_____h1" localSheetId="6" hidden="1">{"'Sheet1'!$L$16"}</definedName>
    <definedName name="_____h1" localSheetId="27" hidden="1">{"'Sheet1'!$L$16"}</definedName>
    <definedName name="_____h1" localSheetId="24" hidden="1">{"'Sheet1'!$L$16"}</definedName>
    <definedName name="_____h1" localSheetId="25" hidden="1">{"'Sheet1'!$L$16"}</definedName>
    <definedName name="_____h1" hidden="1">{"'Sheet1'!$L$16"}</definedName>
    <definedName name="_____hu1" localSheetId="21" hidden="1">{"'Sheet1'!$L$16"}</definedName>
    <definedName name="_____hu1" localSheetId="13" hidden="1">{"'Sheet1'!$L$16"}</definedName>
    <definedName name="_____hu1" localSheetId="1" hidden="1">{"'Sheet1'!$L$16"}</definedName>
    <definedName name="_____hu1" localSheetId="2" hidden="1">{"'Sheet1'!$L$16"}</definedName>
    <definedName name="_____hu1" localSheetId="3" hidden="1">{"'Sheet1'!$L$16"}</definedName>
    <definedName name="_____hu1" localSheetId="14" hidden="1">{"'Sheet1'!$L$16"}</definedName>
    <definedName name="_____hu1" localSheetId="4" hidden="1">{"'Sheet1'!$L$16"}</definedName>
    <definedName name="_____hu1" localSheetId="10" hidden="1">{"'Sheet1'!$L$16"}</definedName>
    <definedName name="_____hu1" localSheetId="8" hidden="1">{"'Sheet1'!$L$16"}</definedName>
    <definedName name="_____hu1" localSheetId="15" hidden="1">{"'Sheet1'!$L$16"}</definedName>
    <definedName name="_____hu1" localSheetId="5" hidden="1">{"'Sheet1'!$L$16"}</definedName>
    <definedName name="_____hu1" localSheetId="7" hidden="1">{"'Sheet1'!$L$16"}</definedName>
    <definedName name="_____hu1" localSheetId="9" hidden="1">{"'Sheet1'!$L$16"}</definedName>
    <definedName name="_____hu1" localSheetId="11" hidden="1">{"'Sheet1'!$L$16"}</definedName>
    <definedName name="_____hu1" localSheetId="12" hidden="1">{"'Sheet1'!$L$16"}</definedName>
    <definedName name="_____hu1" localSheetId="19" hidden="1">{"'Sheet1'!$L$16"}</definedName>
    <definedName name="_____hu1" localSheetId="6" hidden="1">{"'Sheet1'!$L$16"}</definedName>
    <definedName name="_____hu1" localSheetId="27" hidden="1">{"'Sheet1'!$L$16"}</definedName>
    <definedName name="_____hu1" localSheetId="24" hidden="1">{"'Sheet1'!$L$16"}</definedName>
    <definedName name="_____hu1" localSheetId="25" hidden="1">{"'Sheet1'!$L$16"}</definedName>
    <definedName name="_____hu1" hidden="1">{"'Sheet1'!$L$16"}</definedName>
    <definedName name="_____hu2" localSheetId="21" hidden="1">{"'Sheet1'!$L$16"}</definedName>
    <definedName name="_____hu2" localSheetId="13" hidden="1">{"'Sheet1'!$L$16"}</definedName>
    <definedName name="_____hu2" localSheetId="1" hidden="1">{"'Sheet1'!$L$16"}</definedName>
    <definedName name="_____hu2" localSheetId="2" hidden="1">{"'Sheet1'!$L$16"}</definedName>
    <definedName name="_____hu2" localSheetId="3" hidden="1">{"'Sheet1'!$L$16"}</definedName>
    <definedName name="_____hu2" localSheetId="14" hidden="1">{"'Sheet1'!$L$16"}</definedName>
    <definedName name="_____hu2" localSheetId="4" hidden="1">{"'Sheet1'!$L$16"}</definedName>
    <definedName name="_____hu2" localSheetId="10" hidden="1">{"'Sheet1'!$L$16"}</definedName>
    <definedName name="_____hu2" localSheetId="8" hidden="1">{"'Sheet1'!$L$16"}</definedName>
    <definedName name="_____hu2" localSheetId="15" hidden="1">{"'Sheet1'!$L$16"}</definedName>
    <definedName name="_____hu2" localSheetId="5" hidden="1">{"'Sheet1'!$L$16"}</definedName>
    <definedName name="_____hu2" localSheetId="7" hidden="1">{"'Sheet1'!$L$16"}</definedName>
    <definedName name="_____hu2" localSheetId="9" hidden="1">{"'Sheet1'!$L$16"}</definedName>
    <definedName name="_____hu2" localSheetId="11" hidden="1">{"'Sheet1'!$L$16"}</definedName>
    <definedName name="_____hu2" localSheetId="12" hidden="1">{"'Sheet1'!$L$16"}</definedName>
    <definedName name="_____hu2" localSheetId="19" hidden="1">{"'Sheet1'!$L$16"}</definedName>
    <definedName name="_____hu2" localSheetId="6" hidden="1">{"'Sheet1'!$L$16"}</definedName>
    <definedName name="_____hu2" localSheetId="27" hidden="1">{"'Sheet1'!$L$16"}</definedName>
    <definedName name="_____hu2" localSheetId="24" hidden="1">{"'Sheet1'!$L$16"}</definedName>
    <definedName name="_____hu2" localSheetId="25" hidden="1">{"'Sheet1'!$L$16"}</definedName>
    <definedName name="_____hu2" hidden="1">{"'Sheet1'!$L$16"}</definedName>
    <definedName name="_____hu5" localSheetId="21" hidden="1">{"'Sheet1'!$L$16"}</definedName>
    <definedName name="_____hu5" localSheetId="13" hidden="1">{"'Sheet1'!$L$16"}</definedName>
    <definedName name="_____hu5" localSheetId="1" hidden="1">{"'Sheet1'!$L$16"}</definedName>
    <definedName name="_____hu5" localSheetId="2" hidden="1">{"'Sheet1'!$L$16"}</definedName>
    <definedName name="_____hu5" localSheetId="3" hidden="1">{"'Sheet1'!$L$16"}</definedName>
    <definedName name="_____hu5" localSheetId="14" hidden="1">{"'Sheet1'!$L$16"}</definedName>
    <definedName name="_____hu5" localSheetId="4" hidden="1">{"'Sheet1'!$L$16"}</definedName>
    <definedName name="_____hu5" localSheetId="10" hidden="1">{"'Sheet1'!$L$16"}</definedName>
    <definedName name="_____hu5" localSheetId="8" hidden="1">{"'Sheet1'!$L$16"}</definedName>
    <definedName name="_____hu5" localSheetId="15" hidden="1">{"'Sheet1'!$L$16"}</definedName>
    <definedName name="_____hu5" localSheetId="5" hidden="1">{"'Sheet1'!$L$16"}</definedName>
    <definedName name="_____hu5" localSheetId="7" hidden="1">{"'Sheet1'!$L$16"}</definedName>
    <definedName name="_____hu5" localSheetId="9" hidden="1">{"'Sheet1'!$L$16"}</definedName>
    <definedName name="_____hu5" localSheetId="11" hidden="1">{"'Sheet1'!$L$16"}</definedName>
    <definedName name="_____hu5" localSheetId="12" hidden="1">{"'Sheet1'!$L$16"}</definedName>
    <definedName name="_____hu5" localSheetId="19" hidden="1">{"'Sheet1'!$L$16"}</definedName>
    <definedName name="_____hu5" localSheetId="6" hidden="1">{"'Sheet1'!$L$16"}</definedName>
    <definedName name="_____hu5" localSheetId="27" hidden="1">{"'Sheet1'!$L$16"}</definedName>
    <definedName name="_____hu5" localSheetId="24" hidden="1">{"'Sheet1'!$L$16"}</definedName>
    <definedName name="_____hu5" localSheetId="25" hidden="1">{"'Sheet1'!$L$16"}</definedName>
    <definedName name="_____hu5" hidden="1">{"'Sheet1'!$L$16"}</definedName>
    <definedName name="_____hu6" localSheetId="21" hidden="1">{"'Sheet1'!$L$16"}</definedName>
    <definedName name="_____hu6" localSheetId="13" hidden="1">{"'Sheet1'!$L$16"}</definedName>
    <definedName name="_____hu6" localSheetId="1" hidden="1">{"'Sheet1'!$L$16"}</definedName>
    <definedName name="_____hu6" localSheetId="2" hidden="1">{"'Sheet1'!$L$16"}</definedName>
    <definedName name="_____hu6" localSheetId="3" hidden="1">{"'Sheet1'!$L$16"}</definedName>
    <definedName name="_____hu6" localSheetId="14" hidden="1">{"'Sheet1'!$L$16"}</definedName>
    <definedName name="_____hu6" localSheetId="4" hidden="1">{"'Sheet1'!$L$16"}</definedName>
    <definedName name="_____hu6" localSheetId="10" hidden="1">{"'Sheet1'!$L$16"}</definedName>
    <definedName name="_____hu6" localSheetId="8" hidden="1">{"'Sheet1'!$L$16"}</definedName>
    <definedName name="_____hu6" localSheetId="15" hidden="1">{"'Sheet1'!$L$16"}</definedName>
    <definedName name="_____hu6" localSheetId="5" hidden="1">{"'Sheet1'!$L$16"}</definedName>
    <definedName name="_____hu6" localSheetId="7" hidden="1">{"'Sheet1'!$L$16"}</definedName>
    <definedName name="_____hu6" localSheetId="9" hidden="1">{"'Sheet1'!$L$16"}</definedName>
    <definedName name="_____hu6" localSheetId="11" hidden="1">{"'Sheet1'!$L$16"}</definedName>
    <definedName name="_____hu6" localSheetId="12" hidden="1">{"'Sheet1'!$L$16"}</definedName>
    <definedName name="_____hu6" localSheetId="19" hidden="1">{"'Sheet1'!$L$16"}</definedName>
    <definedName name="_____hu6" localSheetId="6" hidden="1">{"'Sheet1'!$L$16"}</definedName>
    <definedName name="_____hu6" localSheetId="27" hidden="1">{"'Sheet1'!$L$16"}</definedName>
    <definedName name="_____hu6" localSheetId="24" hidden="1">{"'Sheet1'!$L$16"}</definedName>
    <definedName name="_____hu6" localSheetId="25" hidden="1">{"'Sheet1'!$L$16"}</definedName>
    <definedName name="_____hu6" hidden="1">{"'Sheet1'!$L$16"}</definedName>
    <definedName name="_____Lan1" localSheetId="13" hidden="1">{"'Sheet1'!$L$16"}</definedName>
    <definedName name="_____Lan1" localSheetId="1" hidden="1">{"'Sheet1'!$L$16"}</definedName>
    <definedName name="_____Lan1" localSheetId="2" hidden="1">{"'Sheet1'!$L$16"}</definedName>
    <definedName name="_____Lan1" localSheetId="3" hidden="1">{"'Sheet1'!$L$16"}</definedName>
    <definedName name="_____Lan1" localSheetId="14" hidden="1">{"'Sheet1'!$L$16"}</definedName>
    <definedName name="_____Lan1" localSheetId="4" hidden="1">{"'Sheet1'!$L$16"}</definedName>
    <definedName name="_____Lan1" localSheetId="10" hidden="1">{"'Sheet1'!$L$16"}</definedName>
    <definedName name="_____Lan1" localSheetId="8" hidden="1">{"'Sheet1'!$L$16"}</definedName>
    <definedName name="_____Lan1" localSheetId="15" hidden="1">{"'Sheet1'!$L$16"}</definedName>
    <definedName name="_____Lan1" localSheetId="5" hidden="1">{"'Sheet1'!$L$16"}</definedName>
    <definedName name="_____Lan1" localSheetId="7" hidden="1">{"'Sheet1'!$L$16"}</definedName>
    <definedName name="_____Lan1" localSheetId="9" hidden="1">{"'Sheet1'!$L$16"}</definedName>
    <definedName name="_____Lan1" localSheetId="11" hidden="1">{"'Sheet1'!$L$16"}</definedName>
    <definedName name="_____Lan1" localSheetId="12" hidden="1">{"'Sheet1'!$L$16"}</definedName>
    <definedName name="_____Lan1" localSheetId="6" hidden="1">{"'Sheet1'!$L$16"}</definedName>
    <definedName name="_____Lan1" hidden="1">{"'Sheet1'!$L$16"}</definedName>
    <definedName name="_____M36" localSheetId="21" hidden="1">{"'Sheet1'!$L$16"}</definedName>
    <definedName name="_____M36" localSheetId="13" hidden="1">{"'Sheet1'!$L$16"}</definedName>
    <definedName name="_____M36" localSheetId="1" hidden="1">{"'Sheet1'!$L$16"}</definedName>
    <definedName name="_____M36" localSheetId="2" hidden="1">{"'Sheet1'!$L$16"}</definedName>
    <definedName name="_____M36" localSheetId="3" hidden="1">{"'Sheet1'!$L$16"}</definedName>
    <definedName name="_____M36" localSheetId="14" hidden="1">{"'Sheet1'!$L$16"}</definedName>
    <definedName name="_____M36" localSheetId="4" hidden="1">{"'Sheet1'!$L$16"}</definedName>
    <definedName name="_____M36" localSheetId="10" hidden="1">{"'Sheet1'!$L$16"}</definedName>
    <definedName name="_____M36" localSheetId="8" hidden="1">{"'Sheet1'!$L$16"}</definedName>
    <definedName name="_____M36" localSheetId="15" hidden="1">{"'Sheet1'!$L$16"}</definedName>
    <definedName name="_____M36" localSheetId="5" hidden="1">{"'Sheet1'!$L$16"}</definedName>
    <definedName name="_____M36" localSheetId="7" hidden="1">{"'Sheet1'!$L$16"}</definedName>
    <definedName name="_____M36" localSheetId="9" hidden="1">{"'Sheet1'!$L$16"}</definedName>
    <definedName name="_____M36" localSheetId="11" hidden="1">{"'Sheet1'!$L$16"}</definedName>
    <definedName name="_____M36" localSheetId="12" hidden="1">{"'Sheet1'!$L$16"}</definedName>
    <definedName name="_____M36" localSheetId="19" hidden="1">{"'Sheet1'!$L$16"}</definedName>
    <definedName name="_____M36" localSheetId="6" hidden="1">{"'Sheet1'!$L$16"}</definedName>
    <definedName name="_____M36" localSheetId="27" hidden="1">{"'Sheet1'!$L$16"}</definedName>
    <definedName name="_____M36" localSheetId="24" hidden="1">{"'Sheet1'!$L$16"}</definedName>
    <definedName name="_____M36" localSheetId="25" hidden="1">{"'Sheet1'!$L$16"}</definedName>
    <definedName name="_____M36" hidden="1">{"'Sheet1'!$L$16"}</definedName>
    <definedName name="_____nam1" localSheetId="13" hidden="1">{"'Sheet1'!$L$16"}</definedName>
    <definedName name="_____nam1" localSheetId="1" hidden="1">{"'Sheet1'!$L$16"}</definedName>
    <definedName name="_____nam1" localSheetId="2" hidden="1">{"'Sheet1'!$L$16"}</definedName>
    <definedName name="_____nam1" localSheetId="3" hidden="1">{"'Sheet1'!$L$16"}</definedName>
    <definedName name="_____nam1" localSheetId="14" hidden="1">{"'Sheet1'!$L$16"}</definedName>
    <definedName name="_____nam1" localSheetId="4" hidden="1">{"'Sheet1'!$L$16"}</definedName>
    <definedName name="_____nam1" localSheetId="10" hidden="1">{"'Sheet1'!$L$16"}</definedName>
    <definedName name="_____nam1" localSheetId="8" hidden="1">{"'Sheet1'!$L$16"}</definedName>
    <definedName name="_____nam1" localSheetId="15" hidden="1">{"'Sheet1'!$L$16"}</definedName>
    <definedName name="_____nam1" localSheetId="5" hidden="1">{"'Sheet1'!$L$16"}</definedName>
    <definedName name="_____nam1" localSheetId="7" hidden="1">{"'Sheet1'!$L$16"}</definedName>
    <definedName name="_____nam1" localSheetId="9" hidden="1">{"'Sheet1'!$L$16"}</definedName>
    <definedName name="_____nam1" localSheetId="11" hidden="1">{"'Sheet1'!$L$16"}</definedName>
    <definedName name="_____nam1" localSheetId="12" hidden="1">{"'Sheet1'!$L$16"}</definedName>
    <definedName name="_____nam1" localSheetId="6" hidden="1">{"'Sheet1'!$L$16"}</definedName>
    <definedName name="_____nam1" hidden="1">{"'Sheet1'!$L$16"}</definedName>
    <definedName name="_____NSO2" localSheetId="21" hidden="1">{"'Sheet1'!$L$16"}</definedName>
    <definedName name="_____NSO2" localSheetId="13" hidden="1">{"'Sheet1'!$L$16"}</definedName>
    <definedName name="_____NSO2" localSheetId="1" hidden="1">{"'Sheet1'!$L$16"}</definedName>
    <definedName name="_____NSO2" localSheetId="2" hidden="1">{"'Sheet1'!$L$16"}</definedName>
    <definedName name="_____NSO2" localSheetId="3" hidden="1">{"'Sheet1'!$L$16"}</definedName>
    <definedName name="_____NSO2" localSheetId="14" hidden="1">{"'Sheet1'!$L$16"}</definedName>
    <definedName name="_____NSO2" localSheetId="4" hidden="1">{"'Sheet1'!$L$16"}</definedName>
    <definedName name="_____NSO2" localSheetId="10" hidden="1">{"'Sheet1'!$L$16"}</definedName>
    <definedName name="_____NSO2" localSheetId="8" hidden="1">{"'Sheet1'!$L$16"}</definedName>
    <definedName name="_____NSO2" localSheetId="15" hidden="1">{"'Sheet1'!$L$16"}</definedName>
    <definedName name="_____NSO2" localSheetId="5" hidden="1">{"'Sheet1'!$L$16"}</definedName>
    <definedName name="_____NSO2" localSheetId="7" hidden="1">{"'Sheet1'!$L$16"}</definedName>
    <definedName name="_____NSO2" localSheetId="9" hidden="1">{"'Sheet1'!$L$16"}</definedName>
    <definedName name="_____NSO2" localSheetId="11" hidden="1">{"'Sheet1'!$L$16"}</definedName>
    <definedName name="_____NSO2" localSheetId="12" hidden="1">{"'Sheet1'!$L$16"}</definedName>
    <definedName name="_____NSO2" localSheetId="19" hidden="1">{"'Sheet1'!$L$16"}</definedName>
    <definedName name="_____NSO2" localSheetId="6" hidden="1">{"'Sheet1'!$L$16"}</definedName>
    <definedName name="_____NSO2" localSheetId="27" hidden="1">{"'Sheet1'!$L$16"}</definedName>
    <definedName name="_____NSO2" localSheetId="24" hidden="1">{"'Sheet1'!$L$16"}</definedName>
    <definedName name="_____NSO2" localSheetId="25" hidden="1">{"'Sheet1'!$L$16"}</definedName>
    <definedName name="_____NSO2" hidden="1">{"'Sheet1'!$L$16"}</definedName>
    <definedName name="_____PA3" localSheetId="21" hidden="1">{"'Sheet1'!$L$16"}</definedName>
    <definedName name="_____PA3" localSheetId="13" hidden="1">{"'Sheet1'!$L$16"}</definedName>
    <definedName name="_____PA3" localSheetId="1" hidden="1">{"'Sheet1'!$L$16"}</definedName>
    <definedName name="_____PA3" localSheetId="2" hidden="1">{"'Sheet1'!$L$16"}</definedName>
    <definedName name="_____PA3" localSheetId="3" hidden="1">{"'Sheet1'!$L$16"}</definedName>
    <definedName name="_____PA3" localSheetId="14" hidden="1">{"'Sheet1'!$L$16"}</definedName>
    <definedName name="_____PA3" localSheetId="4" hidden="1">{"'Sheet1'!$L$16"}</definedName>
    <definedName name="_____PA3" localSheetId="10" hidden="1">{"'Sheet1'!$L$16"}</definedName>
    <definedName name="_____PA3" localSheetId="8" hidden="1">{"'Sheet1'!$L$16"}</definedName>
    <definedName name="_____PA3" localSheetId="15" hidden="1">{"'Sheet1'!$L$16"}</definedName>
    <definedName name="_____PA3" localSheetId="5" hidden="1">{"'Sheet1'!$L$16"}</definedName>
    <definedName name="_____PA3" localSheetId="7" hidden="1">{"'Sheet1'!$L$16"}</definedName>
    <definedName name="_____PA3" localSheetId="9" hidden="1">{"'Sheet1'!$L$16"}</definedName>
    <definedName name="_____PA3" localSheetId="11" hidden="1">{"'Sheet1'!$L$16"}</definedName>
    <definedName name="_____PA3" localSheetId="12" hidden="1">{"'Sheet1'!$L$16"}</definedName>
    <definedName name="_____PA3" localSheetId="19" hidden="1">{"'Sheet1'!$L$16"}</definedName>
    <definedName name="_____PA3" localSheetId="6" hidden="1">{"'Sheet1'!$L$16"}</definedName>
    <definedName name="_____PA3" localSheetId="27" hidden="1">{"'Sheet1'!$L$16"}</definedName>
    <definedName name="_____PA3" localSheetId="24" hidden="1">{"'Sheet1'!$L$16"}</definedName>
    <definedName name="_____PA3" localSheetId="25" hidden="1">{"'Sheet1'!$L$16"}</definedName>
    <definedName name="_____PA3" hidden="1">{"'Sheet1'!$L$16"}</definedName>
    <definedName name="_____phu3" localSheetId="13" hidden="1">{"'Sheet1'!$L$16"}</definedName>
    <definedName name="_____phu3" localSheetId="1" hidden="1">{"'Sheet1'!$L$16"}</definedName>
    <definedName name="_____phu3" localSheetId="2" hidden="1">{"'Sheet1'!$L$16"}</definedName>
    <definedName name="_____phu3" localSheetId="3" hidden="1">{"'Sheet1'!$L$16"}</definedName>
    <definedName name="_____phu3" localSheetId="14" hidden="1">{"'Sheet1'!$L$16"}</definedName>
    <definedName name="_____phu3" localSheetId="4" hidden="1">{"'Sheet1'!$L$16"}</definedName>
    <definedName name="_____phu3" localSheetId="10" hidden="1">{"'Sheet1'!$L$16"}</definedName>
    <definedName name="_____phu3" localSheetId="8" hidden="1">{"'Sheet1'!$L$16"}</definedName>
    <definedName name="_____phu3" localSheetId="15" hidden="1">{"'Sheet1'!$L$16"}</definedName>
    <definedName name="_____phu3" localSheetId="5" hidden="1">{"'Sheet1'!$L$16"}</definedName>
    <definedName name="_____phu3" localSheetId="7" hidden="1">{"'Sheet1'!$L$16"}</definedName>
    <definedName name="_____phu3" localSheetId="9" hidden="1">{"'Sheet1'!$L$16"}</definedName>
    <definedName name="_____phu3" localSheetId="11" hidden="1">{"'Sheet1'!$L$16"}</definedName>
    <definedName name="_____phu3" localSheetId="12" hidden="1">{"'Sheet1'!$L$16"}</definedName>
    <definedName name="_____phu3" localSheetId="6" hidden="1">{"'Sheet1'!$L$16"}</definedName>
    <definedName name="_____phu3" hidden="1">{"'Sheet1'!$L$16"}</definedName>
    <definedName name="_____Tru21" localSheetId="21" hidden="1">{"'Sheet1'!$L$16"}</definedName>
    <definedName name="_____Tru21" localSheetId="13" hidden="1">{"'Sheet1'!$L$16"}</definedName>
    <definedName name="_____Tru21" localSheetId="1" hidden="1">{"'Sheet1'!$L$16"}</definedName>
    <definedName name="_____Tru21" localSheetId="2" hidden="1">{"'Sheet1'!$L$16"}</definedName>
    <definedName name="_____Tru21" localSheetId="3" hidden="1">{"'Sheet1'!$L$16"}</definedName>
    <definedName name="_____Tru21" localSheetId="14" hidden="1">{"'Sheet1'!$L$16"}</definedName>
    <definedName name="_____Tru21" localSheetId="4" hidden="1">{"'Sheet1'!$L$16"}</definedName>
    <definedName name="_____Tru21" localSheetId="10" hidden="1">{"'Sheet1'!$L$16"}</definedName>
    <definedName name="_____Tru21" localSheetId="8" hidden="1">{"'Sheet1'!$L$16"}</definedName>
    <definedName name="_____Tru21" localSheetId="15" hidden="1">{"'Sheet1'!$L$16"}</definedName>
    <definedName name="_____Tru21" localSheetId="5" hidden="1">{"'Sheet1'!$L$16"}</definedName>
    <definedName name="_____Tru21" localSheetId="7" hidden="1">{"'Sheet1'!$L$16"}</definedName>
    <definedName name="_____Tru21" localSheetId="9" hidden="1">{"'Sheet1'!$L$16"}</definedName>
    <definedName name="_____Tru21" localSheetId="11" hidden="1">{"'Sheet1'!$L$16"}</definedName>
    <definedName name="_____Tru21" localSheetId="12" hidden="1">{"'Sheet1'!$L$16"}</definedName>
    <definedName name="_____Tru21" localSheetId="19" hidden="1">{"'Sheet1'!$L$16"}</definedName>
    <definedName name="_____Tru21" localSheetId="6" hidden="1">{"'Sheet1'!$L$16"}</definedName>
    <definedName name="_____Tru21" localSheetId="27" hidden="1">{"'Sheet1'!$L$16"}</definedName>
    <definedName name="_____Tru21" localSheetId="24" hidden="1">{"'Sheet1'!$L$16"}</definedName>
    <definedName name="_____Tru21" localSheetId="25" hidden="1">{"'Sheet1'!$L$16"}</definedName>
    <definedName name="_____Tru21" hidden="1">{"'Sheet1'!$L$16"}</definedName>
    <definedName name="_____tt3" localSheetId="13" hidden="1">{"'Sheet1'!$L$16"}</definedName>
    <definedName name="_____tt3" localSheetId="1" hidden="1">{"'Sheet1'!$L$16"}</definedName>
    <definedName name="_____tt3" localSheetId="2" hidden="1">{"'Sheet1'!$L$16"}</definedName>
    <definedName name="_____tt3" localSheetId="3" hidden="1">{"'Sheet1'!$L$16"}</definedName>
    <definedName name="_____tt3" localSheetId="14" hidden="1">{"'Sheet1'!$L$16"}</definedName>
    <definedName name="_____tt3" localSheetId="4" hidden="1">{"'Sheet1'!$L$16"}</definedName>
    <definedName name="_____tt3" localSheetId="10" hidden="1">{"'Sheet1'!$L$16"}</definedName>
    <definedName name="_____tt3" localSheetId="8" hidden="1">{"'Sheet1'!$L$16"}</definedName>
    <definedName name="_____tt3" localSheetId="15" hidden="1">{"'Sheet1'!$L$16"}</definedName>
    <definedName name="_____tt3" localSheetId="5" hidden="1">{"'Sheet1'!$L$16"}</definedName>
    <definedName name="_____tt3" localSheetId="7" hidden="1">{"'Sheet1'!$L$16"}</definedName>
    <definedName name="_____tt3" localSheetId="9" hidden="1">{"'Sheet1'!$L$16"}</definedName>
    <definedName name="_____tt3" localSheetId="11" hidden="1">{"'Sheet1'!$L$16"}</definedName>
    <definedName name="_____tt3" localSheetId="12" hidden="1">{"'Sheet1'!$L$16"}</definedName>
    <definedName name="_____tt3" localSheetId="6" hidden="1">{"'Sheet1'!$L$16"}</definedName>
    <definedName name="_____tt3" hidden="1">{"'Sheet1'!$L$16"}</definedName>
    <definedName name="____a1" localSheetId="20" hidden="1">{"'Sheet1'!$L$16"}</definedName>
    <definedName name="____a1" localSheetId="21" hidden="1">{"'Sheet1'!$L$16"}</definedName>
    <definedName name="____a1" localSheetId="22" hidden="1">{"'Sheet1'!$L$16"}</definedName>
    <definedName name="____a1" localSheetId="13" hidden="1">{"'Sheet1'!$L$16"}</definedName>
    <definedName name="____a1" localSheetId="1" hidden="1">{"'Sheet1'!$L$16"}</definedName>
    <definedName name="____a1" localSheetId="2" hidden="1">{"'Sheet1'!$L$16"}</definedName>
    <definedName name="____a1" localSheetId="3" hidden="1">{"'Sheet1'!$L$16"}</definedName>
    <definedName name="____a1" localSheetId="14" hidden="1">{"'Sheet1'!$L$16"}</definedName>
    <definedName name="____a1" localSheetId="4" hidden="1">{"'Sheet1'!$L$16"}</definedName>
    <definedName name="____a1" localSheetId="10" hidden="1">{"'Sheet1'!$L$16"}</definedName>
    <definedName name="____a1" localSheetId="8" hidden="1">{"'Sheet1'!$L$16"}</definedName>
    <definedName name="____a1" localSheetId="15" hidden="1">{"'Sheet1'!$L$16"}</definedName>
    <definedName name="____a1" localSheetId="5" hidden="1">{"'Sheet1'!$L$16"}</definedName>
    <definedName name="____a1" localSheetId="7" hidden="1">{"'Sheet1'!$L$16"}</definedName>
    <definedName name="____a1" localSheetId="9" hidden="1">{"'Sheet1'!$L$16"}</definedName>
    <definedName name="____a1" localSheetId="11" hidden="1">{"'Sheet1'!$L$16"}</definedName>
    <definedName name="____a1" localSheetId="12" hidden="1">{"'Sheet1'!$L$16"}</definedName>
    <definedName name="____a1" localSheetId="19" hidden="1">{"'Sheet1'!$L$16"}</definedName>
    <definedName name="____a1" localSheetId="6" hidden="1">{"'Sheet1'!$L$16"}</definedName>
    <definedName name="____a1" localSheetId="27" hidden="1">{"'Sheet1'!$L$16"}</definedName>
    <definedName name="____a1" localSheetId="24" hidden="1">{"'Sheet1'!$L$16"}</definedName>
    <definedName name="____a1" localSheetId="25" hidden="1">{"'Sheet1'!$L$16"}</definedName>
    <definedName name="____a1" hidden="1">{"'Sheet1'!$L$16"}</definedName>
    <definedName name="____a129" localSheetId="21" hidden="1">{"Offgrid",#N/A,FALSE,"OFFGRID";"Region",#N/A,FALSE,"REGION";"Offgrid -2",#N/A,FALSE,"OFFGRID";"WTP",#N/A,FALSE,"WTP";"WTP -2",#N/A,FALSE,"WTP";"Project",#N/A,FALSE,"PROJECT";"Summary -2",#N/A,FALSE,"SUMMARY"}</definedName>
    <definedName name="____a129" localSheetId="13"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14"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10"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localSheetId="15"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9"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localSheetId="19"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27" hidden="1">{"Offgrid",#N/A,FALSE,"OFFGRID";"Region",#N/A,FALSE,"REGION";"Offgrid -2",#N/A,FALSE,"OFFGRID";"WTP",#N/A,FALSE,"WTP";"WTP -2",#N/A,FALSE,"WTP";"Project",#N/A,FALSE,"PROJECT";"Summary -2",#N/A,FALSE,"SUMMARY"}</definedName>
    <definedName name="____a129" localSheetId="24" hidden="1">{"Offgrid",#N/A,FALSE,"OFFGRID";"Region",#N/A,FALSE,"REGION";"Offgrid -2",#N/A,FALSE,"OFFGRID";"WTP",#N/A,FALSE,"WTP";"WTP -2",#N/A,FALSE,"WTP";"Project",#N/A,FALSE,"PROJECT";"Summary -2",#N/A,FALSE,"SUMMARY"}</definedName>
    <definedName name="____a129" localSheetId="2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1" hidden="1">{"Offgrid",#N/A,FALSE,"OFFGRID";"Region",#N/A,FALSE,"REGION";"Offgrid -2",#N/A,FALSE,"OFFGRID";"WTP",#N/A,FALSE,"WTP";"WTP -2",#N/A,FALSE,"WTP";"Project",#N/A,FALSE,"PROJECT";"Summary -2",#N/A,FALSE,"SUMMARY"}</definedName>
    <definedName name="____a130" localSheetId="13"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10"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15"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9"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9"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27" hidden="1">{"Offgrid",#N/A,FALSE,"OFFGRID";"Region",#N/A,FALSE,"REGION";"Offgrid -2",#N/A,FALSE,"OFFGRID";"WTP",#N/A,FALSE,"WTP";"WTP -2",#N/A,FALSE,"WTP";"Project",#N/A,FALSE,"PROJECT";"Summary -2",#N/A,FALSE,"SUMMARY"}</definedName>
    <definedName name="____a130" localSheetId="24" hidden="1">{"Offgrid",#N/A,FALSE,"OFFGRID";"Region",#N/A,FALSE,"REGION";"Offgrid -2",#N/A,FALSE,"OFFGRID";"WTP",#N/A,FALSE,"WTP";"WTP -2",#N/A,FALSE,"WTP";"Project",#N/A,FALSE,"PROJECT";"Summary -2",#N/A,FALSE,"SUMMARY"}</definedName>
    <definedName name="____a130" localSheetId="2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0" hidden="1">{"'Sheet1'!$L$16"}</definedName>
    <definedName name="____B1" localSheetId="21" hidden="1">{"'Sheet1'!$L$16"}</definedName>
    <definedName name="____B1" localSheetId="22" hidden="1">{"'Sheet1'!$L$16"}</definedName>
    <definedName name="____B1" localSheetId="13" hidden="1">{"'Sheet1'!$L$16"}</definedName>
    <definedName name="____B1" localSheetId="1" hidden="1">{"'Sheet1'!$L$16"}</definedName>
    <definedName name="____B1" localSheetId="2" hidden="1">{"'Sheet1'!$L$16"}</definedName>
    <definedName name="____B1" localSheetId="3" hidden="1">{"'Sheet1'!$L$16"}</definedName>
    <definedName name="____B1" localSheetId="14" hidden="1">{"'Sheet1'!$L$16"}</definedName>
    <definedName name="____B1" localSheetId="4" hidden="1">{"'Sheet1'!$L$16"}</definedName>
    <definedName name="____B1" localSheetId="10" hidden="1">{"'Sheet1'!$L$16"}</definedName>
    <definedName name="____B1" localSheetId="8" hidden="1">{"'Sheet1'!$L$16"}</definedName>
    <definedName name="____B1" localSheetId="15" hidden="1">{"'Sheet1'!$L$16"}</definedName>
    <definedName name="____B1" localSheetId="5" hidden="1">{"'Sheet1'!$L$16"}</definedName>
    <definedName name="____B1" localSheetId="7" hidden="1">{"'Sheet1'!$L$16"}</definedName>
    <definedName name="____B1" localSheetId="9" hidden="1">{"'Sheet1'!$L$16"}</definedName>
    <definedName name="____B1" localSheetId="11" hidden="1">{"'Sheet1'!$L$16"}</definedName>
    <definedName name="____B1" localSheetId="12" hidden="1">{"'Sheet1'!$L$16"}</definedName>
    <definedName name="____B1" localSheetId="19" hidden="1">{"'Sheet1'!$L$16"}</definedName>
    <definedName name="____B1" localSheetId="6" hidden="1">{"'Sheet1'!$L$16"}</definedName>
    <definedName name="____B1" localSheetId="27" hidden="1">{"'Sheet1'!$L$16"}</definedName>
    <definedName name="____B1" localSheetId="24" hidden="1">{"'Sheet1'!$L$16"}</definedName>
    <definedName name="____B1" localSheetId="25" hidden="1">{"'Sheet1'!$L$16"}</definedName>
    <definedName name="____B1" hidden="1">{"'Sheet1'!$L$16"}</definedName>
    <definedName name="____ba1" localSheetId="1" hidden="1">{#N/A,#N/A,FALSE,"Chi tiÆt"}</definedName>
    <definedName name="____ba1" localSheetId="2" hidden="1">{#N/A,#N/A,FALSE,"Chi tiÆt"}</definedName>
    <definedName name="____ba1" localSheetId="3" hidden="1">{#N/A,#N/A,FALSE,"Chi tiÆt"}</definedName>
    <definedName name="____ba1" localSheetId="4" hidden="1">{#N/A,#N/A,FALSE,"Chi tiÆt"}</definedName>
    <definedName name="____ba1" localSheetId="10" hidden="1">{#N/A,#N/A,FALSE,"Chi tiÆt"}</definedName>
    <definedName name="____ba1" localSheetId="8" hidden="1">{#N/A,#N/A,FALSE,"Chi tiÆt"}</definedName>
    <definedName name="____ba1" localSheetId="5" hidden="1">{#N/A,#N/A,FALSE,"Chi tiÆt"}</definedName>
    <definedName name="____ba1" localSheetId="7" hidden="1">{#N/A,#N/A,FALSE,"Chi tiÆt"}</definedName>
    <definedName name="____ba1" localSheetId="9" hidden="1">{#N/A,#N/A,FALSE,"Chi tiÆt"}</definedName>
    <definedName name="____ba1" localSheetId="11" hidden="1">{#N/A,#N/A,FALSE,"Chi tiÆt"}</definedName>
    <definedName name="____ba1" localSheetId="12" hidden="1">{#N/A,#N/A,FALSE,"Chi tiÆt"}</definedName>
    <definedName name="____ba1" localSheetId="6" hidden="1">{#N/A,#N/A,FALSE,"Chi tiÆt"}</definedName>
    <definedName name="____ba1" hidden="1">{#N/A,#N/A,FALSE,"Chi tiÆt"}</definedName>
    <definedName name="____ban2" localSheetId="20" hidden="1">{"'Sheet1'!$L$16"}</definedName>
    <definedName name="____ban2" localSheetId="21" hidden="1">{"'Sheet1'!$L$16"}</definedName>
    <definedName name="____ban2" localSheetId="22" hidden="1">{"'Sheet1'!$L$16"}</definedName>
    <definedName name="____ban2" localSheetId="13" hidden="1">{"'Sheet1'!$L$16"}</definedName>
    <definedName name="____ban2" localSheetId="1" hidden="1">{"'Sheet1'!$L$16"}</definedName>
    <definedName name="____ban2" localSheetId="2" hidden="1">{"'Sheet1'!$L$16"}</definedName>
    <definedName name="____ban2" localSheetId="3" hidden="1">{"'Sheet1'!$L$16"}</definedName>
    <definedName name="____ban2" localSheetId="14" hidden="1">{"'Sheet1'!$L$16"}</definedName>
    <definedName name="____ban2" localSheetId="4" hidden="1">{"'Sheet1'!$L$16"}</definedName>
    <definedName name="____ban2" localSheetId="10" hidden="1">{"'Sheet1'!$L$16"}</definedName>
    <definedName name="____ban2" localSheetId="8" hidden="1">{"'Sheet1'!$L$16"}</definedName>
    <definedName name="____ban2" localSheetId="15" hidden="1">{"'Sheet1'!$L$16"}</definedName>
    <definedName name="____ban2" localSheetId="5" hidden="1">{"'Sheet1'!$L$16"}</definedName>
    <definedName name="____ban2" localSheetId="7" hidden="1">{"'Sheet1'!$L$16"}</definedName>
    <definedName name="____ban2" localSheetId="9" hidden="1">{"'Sheet1'!$L$16"}</definedName>
    <definedName name="____ban2" localSheetId="11" hidden="1">{"'Sheet1'!$L$16"}</definedName>
    <definedName name="____ban2" localSheetId="12" hidden="1">{"'Sheet1'!$L$16"}</definedName>
    <definedName name="____ban2" localSheetId="19" hidden="1">{"'Sheet1'!$L$16"}</definedName>
    <definedName name="____ban2" localSheetId="6" hidden="1">{"'Sheet1'!$L$16"}</definedName>
    <definedName name="____ban2" localSheetId="27" hidden="1">{"'Sheet1'!$L$16"}</definedName>
    <definedName name="____ban2" localSheetId="24" hidden="1">{"'Sheet1'!$L$16"}</definedName>
    <definedName name="____ban2" localSheetId="25" hidden="1">{"'Sheet1'!$L$16"}</definedName>
    <definedName name="____ban2" hidden="1">{"'Sheet1'!$L$16"}</definedName>
    <definedName name="____cep1" localSheetId="21" hidden="1">{"'Sheet1'!$L$16"}</definedName>
    <definedName name="____cep1" localSheetId="13" hidden="1">{"'Sheet1'!$L$16"}</definedName>
    <definedName name="____cep1" localSheetId="1" hidden="1">{"'Sheet1'!$L$16"}</definedName>
    <definedName name="____cep1" localSheetId="2" hidden="1">{"'Sheet1'!$L$16"}</definedName>
    <definedName name="____cep1" localSheetId="3" hidden="1">{"'Sheet1'!$L$16"}</definedName>
    <definedName name="____cep1" localSheetId="14" hidden="1">{"'Sheet1'!$L$16"}</definedName>
    <definedName name="____cep1" localSheetId="4" hidden="1">{"'Sheet1'!$L$16"}</definedName>
    <definedName name="____cep1" localSheetId="10" hidden="1">{"'Sheet1'!$L$16"}</definedName>
    <definedName name="____cep1" localSheetId="8" hidden="1">{"'Sheet1'!$L$16"}</definedName>
    <definedName name="____cep1" localSheetId="15" hidden="1">{"'Sheet1'!$L$16"}</definedName>
    <definedName name="____cep1" localSheetId="5" hidden="1">{"'Sheet1'!$L$16"}</definedName>
    <definedName name="____cep1" localSheetId="7" hidden="1">{"'Sheet1'!$L$16"}</definedName>
    <definedName name="____cep1" localSheetId="9" hidden="1">{"'Sheet1'!$L$16"}</definedName>
    <definedName name="____cep1" localSheetId="11" hidden="1">{"'Sheet1'!$L$16"}</definedName>
    <definedName name="____cep1" localSheetId="12" hidden="1">{"'Sheet1'!$L$16"}</definedName>
    <definedName name="____cep1" localSheetId="19" hidden="1">{"'Sheet1'!$L$16"}</definedName>
    <definedName name="____cep1" localSheetId="6" hidden="1">{"'Sheet1'!$L$16"}</definedName>
    <definedName name="____cep1" localSheetId="27" hidden="1">{"'Sheet1'!$L$16"}</definedName>
    <definedName name="____cep1" localSheetId="24" hidden="1">{"'Sheet1'!$L$16"}</definedName>
    <definedName name="____cep1" localSheetId="25" hidden="1">{"'Sheet1'!$L$16"}</definedName>
    <definedName name="____cep1" hidden="1">{"'Sheet1'!$L$16"}</definedName>
    <definedName name="____Coc39" localSheetId="21" hidden="1">{"'Sheet1'!$L$16"}</definedName>
    <definedName name="____Coc39" localSheetId="13" hidden="1">{"'Sheet1'!$L$16"}</definedName>
    <definedName name="____Coc39" localSheetId="1" hidden="1">{"'Sheet1'!$L$16"}</definedName>
    <definedName name="____Coc39" localSheetId="2" hidden="1">{"'Sheet1'!$L$16"}</definedName>
    <definedName name="____Coc39" localSheetId="3" hidden="1">{"'Sheet1'!$L$16"}</definedName>
    <definedName name="____Coc39" localSheetId="14" hidden="1">{"'Sheet1'!$L$16"}</definedName>
    <definedName name="____Coc39" localSheetId="4" hidden="1">{"'Sheet1'!$L$16"}</definedName>
    <definedName name="____Coc39" localSheetId="10" hidden="1">{"'Sheet1'!$L$16"}</definedName>
    <definedName name="____Coc39" localSheetId="8" hidden="1">{"'Sheet1'!$L$16"}</definedName>
    <definedName name="____Coc39" localSheetId="15" hidden="1">{"'Sheet1'!$L$16"}</definedName>
    <definedName name="____Coc39" localSheetId="5" hidden="1">{"'Sheet1'!$L$16"}</definedName>
    <definedName name="____Coc39" localSheetId="7" hidden="1">{"'Sheet1'!$L$16"}</definedName>
    <definedName name="____Coc39" localSheetId="9" hidden="1">{"'Sheet1'!$L$16"}</definedName>
    <definedName name="____Coc39" localSheetId="11" hidden="1">{"'Sheet1'!$L$16"}</definedName>
    <definedName name="____Coc39" localSheetId="12" hidden="1">{"'Sheet1'!$L$16"}</definedName>
    <definedName name="____Coc39" localSheetId="19" hidden="1">{"'Sheet1'!$L$16"}</definedName>
    <definedName name="____Coc39" localSheetId="6" hidden="1">{"'Sheet1'!$L$16"}</definedName>
    <definedName name="____Coc39" localSheetId="27" hidden="1">{"'Sheet1'!$L$16"}</definedName>
    <definedName name="____Coc39" localSheetId="24" hidden="1">{"'Sheet1'!$L$16"}</definedName>
    <definedName name="____Coc39" localSheetId="25" hidden="1">{"'Sheet1'!$L$16"}</definedName>
    <definedName name="____Coc39" hidden="1">{"'Sheet1'!$L$16"}</definedName>
    <definedName name="____Goi8" localSheetId="21" hidden="1">{"'Sheet1'!$L$16"}</definedName>
    <definedName name="____Goi8" localSheetId="13" hidden="1">{"'Sheet1'!$L$16"}</definedName>
    <definedName name="____Goi8" localSheetId="1" hidden="1">{"'Sheet1'!$L$16"}</definedName>
    <definedName name="____Goi8" localSheetId="2" hidden="1">{"'Sheet1'!$L$16"}</definedName>
    <definedName name="____Goi8" localSheetId="3" hidden="1">{"'Sheet1'!$L$16"}</definedName>
    <definedName name="____Goi8" localSheetId="14" hidden="1">{"'Sheet1'!$L$16"}</definedName>
    <definedName name="____Goi8" localSheetId="4" hidden="1">{"'Sheet1'!$L$16"}</definedName>
    <definedName name="____Goi8" localSheetId="10" hidden="1">{"'Sheet1'!$L$16"}</definedName>
    <definedName name="____Goi8" localSheetId="8" hidden="1">{"'Sheet1'!$L$16"}</definedName>
    <definedName name="____Goi8" localSheetId="15" hidden="1">{"'Sheet1'!$L$16"}</definedName>
    <definedName name="____Goi8" localSheetId="5" hidden="1">{"'Sheet1'!$L$16"}</definedName>
    <definedName name="____Goi8" localSheetId="7" hidden="1">{"'Sheet1'!$L$16"}</definedName>
    <definedName name="____Goi8" localSheetId="9" hidden="1">{"'Sheet1'!$L$16"}</definedName>
    <definedName name="____Goi8" localSheetId="11" hidden="1">{"'Sheet1'!$L$16"}</definedName>
    <definedName name="____Goi8" localSheetId="12" hidden="1">{"'Sheet1'!$L$16"}</definedName>
    <definedName name="____Goi8" localSheetId="19" hidden="1">{"'Sheet1'!$L$16"}</definedName>
    <definedName name="____Goi8" localSheetId="6" hidden="1">{"'Sheet1'!$L$16"}</definedName>
    <definedName name="____Goi8" localSheetId="27" hidden="1">{"'Sheet1'!$L$16"}</definedName>
    <definedName name="____Goi8" localSheetId="24" hidden="1">{"'Sheet1'!$L$16"}</definedName>
    <definedName name="____Goi8" localSheetId="25" hidden="1">{"'Sheet1'!$L$16"}</definedName>
    <definedName name="____Goi8" hidden="1">{"'Sheet1'!$L$16"}</definedName>
    <definedName name="____h1" localSheetId="20" hidden="1">{"'Sheet1'!$L$16"}</definedName>
    <definedName name="____h1" localSheetId="21" hidden="1">{"'Sheet1'!$L$16"}</definedName>
    <definedName name="____h1" localSheetId="22" hidden="1">{"'Sheet1'!$L$16"}</definedName>
    <definedName name="____h1" localSheetId="13" hidden="1">{"'Sheet1'!$L$16"}</definedName>
    <definedName name="____h1" localSheetId="1" hidden="1">{"'Sheet1'!$L$16"}</definedName>
    <definedName name="____h1" localSheetId="2" hidden="1">{"'Sheet1'!$L$16"}</definedName>
    <definedName name="____h1" localSheetId="3" hidden="1">{"'Sheet1'!$L$16"}</definedName>
    <definedName name="____h1" localSheetId="14" hidden="1">{"'Sheet1'!$L$16"}</definedName>
    <definedName name="____h1" localSheetId="4" hidden="1">{"'Sheet1'!$L$16"}</definedName>
    <definedName name="____h1" localSheetId="10" hidden="1">{"'Sheet1'!$L$16"}</definedName>
    <definedName name="____h1" localSheetId="8" hidden="1">{"'Sheet1'!$L$16"}</definedName>
    <definedName name="____h1" localSheetId="15" hidden="1">{"'Sheet1'!$L$16"}</definedName>
    <definedName name="____h1" localSheetId="5" hidden="1">{"'Sheet1'!$L$16"}</definedName>
    <definedName name="____h1" localSheetId="7" hidden="1">{"'Sheet1'!$L$16"}</definedName>
    <definedName name="____h1" localSheetId="9" hidden="1">{"'Sheet1'!$L$16"}</definedName>
    <definedName name="____h1" localSheetId="11" hidden="1">{"'Sheet1'!$L$16"}</definedName>
    <definedName name="____h1" localSheetId="12" hidden="1">{"'Sheet1'!$L$16"}</definedName>
    <definedName name="____h1" localSheetId="19" hidden="1">{"'Sheet1'!$L$16"}</definedName>
    <definedName name="____h1" localSheetId="6" hidden="1">{"'Sheet1'!$L$16"}</definedName>
    <definedName name="____h1" localSheetId="27" hidden="1">{"'Sheet1'!$L$16"}</definedName>
    <definedName name="____h1" localSheetId="24" hidden="1">{"'Sheet1'!$L$16"}</definedName>
    <definedName name="____h1" localSheetId="25" hidden="1">{"'Sheet1'!$L$16"}</definedName>
    <definedName name="____h1" hidden="1">{"'Sheet1'!$L$16"}</definedName>
    <definedName name="____hu1" localSheetId="20" hidden="1">{"'Sheet1'!$L$16"}</definedName>
    <definedName name="____hu1" localSheetId="21" hidden="1">{"'Sheet1'!$L$16"}</definedName>
    <definedName name="____hu1" localSheetId="22" hidden="1">{"'Sheet1'!$L$16"}</definedName>
    <definedName name="____hu1" localSheetId="13" hidden="1">{"'Sheet1'!$L$16"}</definedName>
    <definedName name="____hu1" localSheetId="1" hidden="1">{"'Sheet1'!$L$16"}</definedName>
    <definedName name="____hu1" localSheetId="2" hidden="1">{"'Sheet1'!$L$16"}</definedName>
    <definedName name="____hu1" localSheetId="3" hidden="1">{"'Sheet1'!$L$16"}</definedName>
    <definedName name="____hu1" localSheetId="14" hidden="1">{"'Sheet1'!$L$16"}</definedName>
    <definedName name="____hu1" localSheetId="4" hidden="1">{"'Sheet1'!$L$16"}</definedName>
    <definedName name="____hu1" localSheetId="10" hidden="1">{"'Sheet1'!$L$16"}</definedName>
    <definedName name="____hu1" localSheetId="8" hidden="1">{"'Sheet1'!$L$16"}</definedName>
    <definedName name="____hu1" localSheetId="15" hidden="1">{"'Sheet1'!$L$16"}</definedName>
    <definedName name="____hu1" localSheetId="5" hidden="1">{"'Sheet1'!$L$16"}</definedName>
    <definedName name="____hu1" localSheetId="7" hidden="1">{"'Sheet1'!$L$16"}</definedName>
    <definedName name="____hu1" localSheetId="9" hidden="1">{"'Sheet1'!$L$16"}</definedName>
    <definedName name="____hu1" localSheetId="11" hidden="1">{"'Sheet1'!$L$16"}</definedName>
    <definedName name="____hu1" localSheetId="12" hidden="1">{"'Sheet1'!$L$16"}</definedName>
    <definedName name="____hu1" localSheetId="19" hidden="1">{"'Sheet1'!$L$16"}</definedName>
    <definedName name="____hu1" localSheetId="6" hidden="1">{"'Sheet1'!$L$16"}</definedName>
    <definedName name="____hu1" localSheetId="27" hidden="1">{"'Sheet1'!$L$16"}</definedName>
    <definedName name="____hu1" localSheetId="24" hidden="1">{"'Sheet1'!$L$16"}</definedName>
    <definedName name="____hu1" localSheetId="25" hidden="1">{"'Sheet1'!$L$16"}</definedName>
    <definedName name="____hu1" hidden="1">{"'Sheet1'!$L$16"}</definedName>
    <definedName name="____hu2" localSheetId="20" hidden="1">{"'Sheet1'!$L$16"}</definedName>
    <definedName name="____hu2" localSheetId="21" hidden="1">{"'Sheet1'!$L$16"}</definedName>
    <definedName name="____hu2" localSheetId="22" hidden="1">{"'Sheet1'!$L$16"}</definedName>
    <definedName name="____hu2" localSheetId="13" hidden="1">{"'Sheet1'!$L$16"}</definedName>
    <definedName name="____hu2" localSheetId="1" hidden="1">{"'Sheet1'!$L$16"}</definedName>
    <definedName name="____hu2" localSheetId="2" hidden="1">{"'Sheet1'!$L$16"}</definedName>
    <definedName name="____hu2" localSheetId="3" hidden="1">{"'Sheet1'!$L$16"}</definedName>
    <definedName name="____hu2" localSheetId="14" hidden="1">{"'Sheet1'!$L$16"}</definedName>
    <definedName name="____hu2" localSheetId="4" hidden="1">{"'Sheet1'!$L$16"}</definedName>
    <definedName name="____hu2" localSheetId="10" hidden="1">{"'Sheet1'!$L$16"}</definedName>
    <definedName name="____hu2" localSheetId="8" hidden="1">{"'Sheet1'!$L$16"}</definedName>
    <definedName name="____hu2" localSheetId="15" hidden="1">{"'Sheet1'!$L$16"}</definedName>
    <definedName name="____hu2" localSheetId="5" hidden="1">{"'Sheet1'!$L$16"}</definedName>
    <definedName name="____hu2" localSheetId="7" hidden="1">{"'Sheet1'!$L$16"}</definedName>
    <definedName name="____hu2" localSheetId="9" hidden="1">{"'Sheet1'!$L$16"}</definedName>
    <definedName name="____hu2" localSheetId="11" hidden="1">{"'Sheet1'!$L$16"}</definedName>
    <definedName name="____hu2" localSheetId="12" hidden="1">{"'Sheet1'!$L$16"}</definedName>
    <definedName name="____hu2" localSheetId="19" hidden="1">{"'Sheet1'!$L$16"}</definedName>
    <definedName name="____hu2" localSheetId="6" hidden="1">{"'Sheet1'!$L$16"}</definedName>
    <definedName name="____hu2" localSheetId="27" hidden="1">{"'Sheet1'!$L$16"}</definedName>
    <definedName name="____hu2" localSheetId="24" hidden="1">{"'Sheet1'!$L$16"}</definedName>
    <definedName name="____hu2" localSheetId="25" hidden="1">{"'Sheet1'!$L$16"}</definedName>
    <definedName name="____hu2" hidden="1">{"'Sheet1'!$L$16"}</definedName>
    <definedName name="____hu5" localSheetId="20" hidden="1">{"'Sheet1'!$L$16"}</definedName>
    <definedName name="____hu5" localSheetId="21" hidden="1">{"'Sheet1'!$L$16"}</definedName>
    <definedName name="____hu5" localSheetId="22" hidden="1">{"'Sheet1'!$L$16"}</definedName>
    <definedName name="____hu5" localSheetId="13" hidden="1">{"'Sheet1'!$L$16"}</definedName>
    <definedName name="____hu5" localSheetId="1" hidden="1">{"'Sheet1'!$L$16"}</definedName>
    <definedName name="____hu5" localSheetId="2" hidden="1">{"'Sheet1'!$L$16"}</definedName>
    <definedName name="____hu5" localSheetId="3" hidden="1">{"'Sheet1'!$L$16"}</definedName>
    <definedName name="____hu5" localSheetId="14" hidden="1">{"'Sheet1'!$L$16"}</definedName>
    <definedName name="____hu5" localSheetId="4" hidden="1">{"'Sheet1'!$L$16"}</definedName>
    <definedName name="____hu5" localSheetId="10" hidden="1">{"'Sheet1'!$L$16"}</definedName>
    <definedName name="____hu5" localSheetId="8" hidden="1">{"'Sheet1'!$L$16"}</definedName>
    <definedName name="____hu5" localSheetId="15" hidden="1">{"'Sheet1'!$L$16"}</definedName>
    <definedName name="____hu5" localSheetId="5" hidden="1">{"'Sheet1'!$L$16"}</definedName>
    <definedName name="____hu5" localSheetId="7" hidden="1">{"'Sheet1'!$L$16"}</definedName>
    <definedName name="____hu5" localSheetId="9" hidden="1">{"'Sheet1'!$L$16"}</definedName>
    <definedName name="____hu5" localSheetId="11" hidden="1">{"'Sheet1'!$L$16"}</definedName>
    <definedName name="____hu5" localSheetId="12" hidden="1">{"'Sheet1'!$L$16"}</definedName>
    <definedName name="____hu5" localSheetId="19" hidden="1">{"'Sheet1'!$L$16"}</definedName>
    <definedName name="____hu5" localSheetId="6" hidden="1">{"'Sheet1'!$L$16"}</definedName>
    <definedName name="____hu5" localSheetId="27" hidden="1">{"'Sheet1'!$L$16"}</definedName>
    <definedName name="____hu5" localSheetId="24" hidden="1">{"'Sheet1'!$L$16"}</definedName>
    <definedName name="____hu5" localSheetId="25" hidden="1">{"'Sheet1'!$L$16"}</definedName>
    <definedName name="____hu5" hidden="1">{"'Sheet1'!$L$16"}</definedName>
    <definedName name="____hu6" localSheetId="20" hidden="1">{"'Sheet1'!$L$16"}</definedName>
    <definedName name="____hu6" localSheetId="21" hidden="1">{"'Sheet1'!$L$16"}</definedName>
    <definedName name="____hu6" localSheetId="22" hidden="1">{"'Sheet1'!$L$16"}</definedName>
    <definedName name="____hu6" localSheetId="13" hidden="1">{"'Sheet1'!$L$16"}</definedName>
    <definedName name="____hu6" localSheetId="1" hidden="1">{"'Sheet1'!$L$16"}</definedName>
    <definedName name="____hu6" localSheetId="2" hidden="1">{"'Sheet1'!$L$16"}</definedName>
    <definedName name="____hu6" localSheetId="3" hidden="1">{"'Sheet1'!$L$16"}</definedName>
    <definedName name="____hu6" localSheetId="14" hidden="1">{"'Sheet1'!$L$16"}</definedName>
    <definedName name="____hu6" localSheetId="4" hidden="1">{"'Sheet1'!$L$16"}</definedName>
    <definedName name="____hu6" localSheetId="10" hidden="1">{"'Sheet1'!$L$16"}</definedName>
    <definedName name="____hu6" localSheetId="8" hidden="1">{"'Sheet1'!$L$16"}</definedName>
    <definedName name="____hu6" localSheetId="15" hidden="1">{"'Sheet1'!$L$16"}</definedName>
    <definedName name="____hu6" localSheetId="5" hidden="1">{"'Sheet1'!$L$16"}</definedName>
    <definedName name="____hu6" localSheetId="7" hidden="1">{"'Sheet1'!$L$16"}</definedName>
    <definedName name="____hu6" localSheetId="9" hidden="1">{"'Sheet1'!$L$16"}</definedName>
    <definedName name="____hu6" localSheetId="11" hidden="1">{"'Sheet1'!$L$16"}</definedName>
    <definedName name="____hu6" localSheetId="12" hidden="1">{"'Sheet1'!$L$16"}</definedName>
    <definedName name="____hu6" localSheetId="19" hidden="1">{"'Sheet1'!$L$16"}</definedName>
    <definedName name="____hu6" localSheetId="6" hidden="1">{"'Sheet1'!$L$16"}</definedName>
    <definedName name="____hu6" localSheetId="27" hidden="1">{"'Sheet1'!$L$16"}</definedName>
    <definedName name="____hu6" localSheetId="24" hidden="1">{"'Sheet1'!$L$16"}</definedName>
    <definedName name="____hu6" localSheetId="25" hidden="1">{"'Sheet1'!$L$16"}</definedName>
    <definedName name="____hu6" hidden="1">{"'Sheet1'!$L$16"}</definedName>
    <definedName name="____hu7" localSheetId="13" hidden="1">{"'Sheet1'!$L$16"}</definedName>
    <definedName name="____hu7" localSheetId="1" hidden="1">{"'Sheet1'!$L$16"}</definedName>
    <definedName name="____hu7" localSheetId="2" hidden="1">{"'Sheet1'!$L$16"}</definedName>
    <definedName name="____hu7" localSheetId="3" hidden="1">{"'Sheet1'!$L$16"}</definedName>
    <definedName name="____hu7" localSheetId="14" hidden="1">{"'Sheet1'!$L$16"}</definedName>
    <definedName name="____hu7" localSheetId="4" hidden="1">{"'Sheet1'!$L$16"}</definedName>
    <definedName name="____hu7" localSheetId="10" hidden="1">{"'Sheet1'!$L$16"}</definedName>
    <definedName name="____hu7" localSheetId="8" hidden="1">{"'Sheet1'!$L$16"}</definedName>
    <definedName name="____hu7" localSheetId="15" hidden="1">{"'Sheet1'!$L$16"}</definedName>
    <definedName name="____hu7" localSheetId="5" hidden="1">{"'Sheet1'!$L$16"}</definedName>
    <definedName name="____hu7" localSheetId="7" hidden="1">{"'Sheet1'!$L$16"}</definedName>
    <definedName name="____hu7" localSheetId="9" hidden="1">{"'Sheet1'!$L$16"}</definedName>
    <definedName name="____hu7" localSheetId="11" hidden="1">{"'Sheet1'!$L$16"}</definedName>
    <definedName name="____hu7" localSheetId="12" hidden="1">{"'Sheet1'!$L$16"}</definedName>
    <definedName name="____hu7" localSheetId="6" hidden="1">{"'Sheet1'!$L$16"}</definedName>
    <definedName name="____hu7" hidden="1">{"'Sheet1'!$L$16"}</definedName>
    <definedName name="____Lan1" localSheetId="21" hidden="1">{"'Sheet1'!$L$16"}</definedName>
    <definedName name="____Lan1" localSheetId="13" hidden="1">{"'Sheet1'!$L$16"}</definedName>
    <definedName name="____Lan1" localSheetId="1" hidden="1">{"'Sheet1'!$L$16"}</definedName>
    <definedName name="____Lan1" localSheetId="2" hidden="1">{"'Sheet1'!$L$16"}</definedName>
    <definedName name="____Lan1" localSheetId="3" hidden="1">{"'Sheet1'!$L$16"}</definedName>
    <definedName name="____Lan1" localSheetId="14" hidden="1">{"'Sheet1'!$L$16"}</definedName>
    <definedName name="____Lan1" localSheetId="4" hidden="1">{"'Sheet1'!$L$16"}</definedName>
    <definedName name="____Lan1" localSheetId="10" hidden="1">{"'Sheet1'!$L$16"}</definedName>
    <definedName name="____Lan1" localSheetId="8" hidden="1">{"'Sheet1'!$L$16"}</definedName>
    <definedName name="____Lan1" localSheetId="15" hidden="1">{"'Sheet1'!$L$16"}</definedName>
    <definedName name="____Lan1" localSheetId="5" hidden="1">{"'Sheet1'!$L$16"}</definedName>
    <definedName name="____Lan1" localSheetId="7" hidden="1">{"'Sheet1'!$L$16"}</definedName>
    <definedName name="____Lan1" localSheetId="9" hidden="1">{"'Sheet1'!$L$16"}</definedName>
    <definedName name="____Lan1" localSheetId="11" hidden="1">{"'Sheet1'!$L$16"}</definedName>
    <definedName name="____Lan1" localSheetId="12" hidden="1">{"'Sheet1'!$L$16"}</definedName>
    <definedName name="____Lan1" localSheetId="19" hidden="1">{"'Sheet1'!$L$16"}</definedName>
    <definedName name="____Lan1" localSheetId="6" hidden="1">{"'Sheet1'!$L$16"}</definedName>
    <definedName name="____Lan1" localSheetId="27" hidden="1">{"'Sheet1'!$L$16"}</definedName>
    <definedName name="____Lan1" localSheetId="24" hidden="1">{"'Sheet1'!$L$16"}</definedName>
    <definedName name="____Lan1" localSheetId="25" hidden="1">{"'Sheet1'!$L$16"}</definedName>
    <definedName name="____Lan1" hidden="1">{"'Sheet1'!$L$16"}</definedName>
    <definedName name="____LAN3" localSheetId="21" hidden="1">{"'Sheet1'!$L$16"}</definedName>
    <definedName name="____LAN3" localSheetId="13" hidden="1">{"'Sheet1'!$L$16"}</definedName>
    <definedName name="____LAN3" localSheetId="1" hidden="1">{"'Sheet1'!$L$16"}</definedName>
    <definedName name="____LAN3" localSheetId="2" hidden="1">{"'Sheet1'!$L$16"}</definedName>
    <definedName name="____LAN3" localSheetId="3" hidden="1">{"'Sheet1'!$L$16"}</definedName>
    <definedName name="____LAN3" localSheetId="14" hidden="1">{"'Sheet1'!$L$16"}</definedName>
    <definedName name="____LAN3" localSheetId="4" hidden="1">{"'Sheet1'!$L$16"}</definedName>
    <definedName name="____LAN3" localSheetId="10" hidden="1">{"'Sheet1'!$L$16"}</definedName>
    <definedName name="____LAN3" localSheetId="8" hidden="1">{"'Sheet1'!$L$16"}</definedName>
    <definedName name="____LAN3" localSheetId="15" hidden="1">{"'Sheet1'!$L$16"}</definedName>
    <definedName name="____LAN3" localSheetId="5" hidden="1">{"'Sheet1'!$L$16"}</definedName>
    <definedName name="____LAN3" localSheetId="7" hidden="1">{"'Sheet1'!$L$16"}</definedName>
    <definedName name="____LAN3" localSheetId="9" hidden="1">{"'Sheet1'!$L$16"}</definedName>
    <definedName name="____LAN3" localSheetId="11" hidden="1">{"'Sheet1'!$L$16"}</definedName>
    <definedName name="____LAN3" localSheetId="12" hidden="1">{"'Sheet1'!$L$16"}</definedName>
    <definedName name="____LAN3" localSheetId="19" hidden="1">{"'Sheet1'!$L$16"}</definedName>
    <definedName name="____LAN3" localSheetId="6" hidden="1">{"'Sheet1'!$L$16"}</definedName>
    <definedName name="____LAN3" localSheetId="27" hidden="1">{"'Sheet1'!$L$16"}</definedName>
    <definedName name="____LAN3" localSheetId="24" hidden="1">{"'Sheet1'!$L$16"}</definedName>
    <definedName name="____LAN3" localSheetId="25" hidden="1">{"'Sheet1'!$L$16"}</definedName>
    <definedName name="____LAN3" hidden="1">{"'Sheet1'!$L$16"}</definedName>
    <definedName name="____lk2" localSheetId="21" hidden="1">{"'Sheet1'!$L$16"}</definedName>
    <definedName name="____lk2" localSheetId="13" hidden="1">{"'Sheet1'!$L$16"}</definedName>
    <definedName name="____lk2" localSheetId="1" hidden="1">{"'Sheet1'!$L$16"}</definedName>
    <definedName name="____lk2" localSheetId="2" hidden="1">{"'Sheet1'!$L$16"}</definedName>
    <definedName name="____lk2" localSheetId="3" hidden="1">{"'Sheet1'!$L$16"}</definedName>
    <definedName name="____lk2" localSheetId="14" hidden="1">{"'Sheet1'!$L$16"}</definedName>
    <definedName name="____lk2" localSheetId="4" hidden="1">{"'Sheet1'!$L$16"}</definedName>
    <definedName name="____lk2" localSheetId="10" hidden="1">{"'Sheet1'!$L$16"}</definedName>
    <definedName name="____lk2" localSheetId="8" hidden="1">{"'Sheet1'!$L$16"}</definedName>
    <definedName name="____lk2" localSheetId="15" hidden="1">{"'Sheet1'!$L$16"}</definedName>
    <definedName name="____lk2" localSheetId="5" hidden="1">{"'Sheet1'!$L$16"}</definedName>
    <definedName name="____lk2" localSheetId="7" hidden="1">{"'Sheet1'!$L$16"}</definedName>
    <definedName name="____lk2" localSheetId="9" hidden="1">{"'Sheet1'!$L$16"}</definedName>
    <definedName name="____lk2" localSheetId="11" hidden="1">{"'Sheet1'!$L$16"}</definedName>
    <definedName name="____lk2" localSheetId="12" hidden="1">{"'Sheet1'!$L$16"}</definedName>
    <definedName name="____lk2" localSheetId="19" hidden="1">{"'Sheet1'!$L$16"}</definedName>
    <definedName name="____lk2" localSheetId="6" hidden="1">{"'Sheet1'!$L$16"}</definedName>
    <definedName name="____lk2" localSheetId="27" hidden="1">{"'Sheet1'!$L$16"}</definedName>
    <definedName name="____lk2" localSheetId="24" hidden="1">{"'Sheet1'!$L$16"}</definedName>
    <definedName name="____lk2" localSheetId="25" hidden="1">{"'Sheet1'!$L$16"}</definedName>
    <definedName name="____lk2" hidden="1">{"'Sheet1'!$L$16"}</definedName>
    <definedName name="____M36" localSheetId="20" hidden="1">{"'Sheet1'!$L$16"}</definedName>
    <definedName name="____M36" localSheetId="21" hidden="1">{"'Sheet1'!$L$16"}</definedName>
    <definedName name="____M36" localSheetId="22" hidden="1">{"'Sheet1'!$L$16"}</definedName>
    <definedName name="____M36" localSheetId="13" hidden="1">{"'Sheet1'!$L$16"}</definedName>
    <definedName name="____M36" localSheetId="1" hidden="1">{"'Sheet1'!$L$16"}</definedName>
    <definedName name="____M36" localSheetId="2" hidden="1">{"'Sheet1'!$L$16"}</definedName>
    <definedName name="____M36" localSheetId="3" hidden="1">{"'Sheet1'!$L$16"}</definedName>
    <definedName name="____M36" localSheetId="14" hidden="1">{"'Sheet1'!$L$16"}</definedName>
    <definedName name="____M36" localSheetId="4" hidden="1">{"'Sheet1'!$L$16"}</definedName>
    <definedName name="____M36" localSheetId="10" hidden="1">{"'Sheet1'!$L$16"}</definedName>
    <definedName name="____M36" localSheetId="8" hidden="1">{"'Sheet1'!$L$16"}</definedName>
    <definedName name="____M36" localSheetId="15" hidden="1">{"'Sheet1'!$L$16"}</definedName>
    <definedName name="____M36" localSheetId="5" hidden="1">{"'Sheet1'!$L$16"}</definedName>
    <definedName name="____M36" localSheetId="7" hidden="1">{"'Sheet1'!$L$16"}</definedName>
    <definedName name="____M36" localSheetId="9" hidden="1">{"'Sheet1'!$L$16"}</definedName>
    <definedName name="____M36" localSheetId="11" hidden="1">{"'Sheet1'!$L$16"}</definedName>
    <definedName name="____M36" localSheetId="12" hidden="1">{"'Sheet1'!$L$16"}</definedName>
    <definedName name="____M36" localSheetId="19" hidden="1">{"'Sheet1'!$L$16"}</definedName>
    <definedName name="____M36" localSheetId="6" hidden="1">{"'Sheet1'!$L$16"}</definedName>
    <definedName name="____M36" localSheetId="27" hidden="1">{"'Sheet1'!$L$16"}</definedName>
    <definedName name="____M36" localSheetId="24" hidden="1">{"'Sheet1'!$L$16"}</definedName>
    <definedName name="____M36" localSheetId="25" hidden="1">{"'Sheet1'!$L$16"}</definedName>
    <definedName name="____M36" hidden="1">{"'Sheet1'!$L$16"}</definedName>
    <definedName name="____NSO2" localSheetId="21" hidden="1">{"'Sheet1'!$L$16"}</definedName>
    <definedName name="____NSO2" localSheetId="13" hidden="1">{"'Sheet1'!$L$16"}</definedName>
    <definedName name="____NSO2" localSheetId="1" hidden="1">{"'Sheet1'!$L$16"}</definedName>
    <definedName name="____NSO2" localSheetId="2" hidden="1">{"'Sheet1'!$L$16"}</definedName>
    <definedName name="____NSO2" localSheetId="3" hidden="1">{"'Sheet1'!$L$16"}</definedName>
    <definedName name="____NSO2" localSheetId="14" hidden="1">{"'Sheet1'!$L$16"}</definedName>
    <definedName name="____NSO2" localSheetId="4" hidden="1">{"'Sheet1'!$L$16"}</definedName>
    <definedName name="____NSO2" localSheetId="10" hidden="1">{"'Sheet1'!$L$16"}</definedName>
    <definedName name="____NSO2" localSheetId="8" hidden="1">{"'Sheet1'!$L$16"}</definedName>
    <definedName name="____NSO2" localSheetId="15" hidden="1">{"'Sheet1'!$L$16"}</definedName>
    <definedName name="____NSO2" localSheetId="5" hidden="1">{"'Sheet1'!$L$16"}</definedName>
    <definedName name="____NSO2" localSheetId="7" hidden="1">{"'Sheet1'!$L$16"}</definedName>
    <definedName name="____NSO2" localSheetId="9" hidden="1">{"'Sheet1'!$L$16"}</definedName>
    <definedName name="____NSO2" localSheetId="11" hidden="1">{"'Sheet1'!$L$16"}</definedName>
    <definedName name="____NSO2" localSheetId="12" hidden="1">{"'Sheet1'!$L$16"}</definedName>
    <definedName name="____NSO2" localSheetId="19" hidden="1">{"'Sheet1'!$L$16"}</definedName>
    <definedName name="____NSO2" localSheetId="6" hidden="1">{"'Sheet1'!$L$16"}</definedName>
    <definedName name="____NSO2" localSheetId="27" hidden="1">{"'Sheet1'!$L$16"}</definedName>
    <definedName name="____NSO2" localSheetId="24" hidden="1">{"'Sheet1'!$L$16"}</definedName>
    <definedName name="____NSO2" localSheetId="25" hidden="1">{"'Sheet1'!$L$16"}</definedName>
    <definedName name="____NSO2" hidden="1">{"'Sheet1'!$L$16"}</definedName>
    <definedName name="____PA3" localSheetId="20" hidden="1">{"'Sheet1'!$L$16"}</definedName>
    <definedName name="____PA3" localSheetId="21" hidden="1">{"'Sheet1'!$L$16"}</definedName>
    <definedName name="____PA3" localSheetId="22" hidden="1">{"'Sheet1'!$L$16"}</definedName>
    <definedName name="____PA3" localSheetId="13" hidden="1">{"'Sheet1'!$L$16"}</definedName>
    <definedName name="____PA3" localSheetId="1" hidden="1">{"'Sheet1'!$L$16"}</definedName>
    <definedName name="____PA3" localSheetId="2" hidden="1">{"'Sheet1'!$L$16"}</definedName>
    <definedName name="____PA3" localSheetId="3" hidden="1">{"'Sheet1'!$L$16"}</definedName>
    <definedName name="____PA3" localSheetId="14" hidden="1">{"'Sheet1'!$L$16"}</definedName>
    <definedName name="____PA3" localSheetId="4" hidden="1">{"'Sheet1'!$L$16"}</definedName>
    <definedName name="____PA3" localSheetId="10" hidden="1">{"'Sheet1'!$L$16"}</definedName>
    <definedName name="____PA3" localSheetId="8" hidden="1">{"'Sheet1'!$L$16"}</definedName>
    <definedName name="____PA3" localSheetId="15" hidden="1">{"'Sheet1'!$L$16"}</definedName>
    <definedName name="____PA3" localSheetId="5" hidden="1">{"'Sheet1'!$L$16"}</definedName>
    <definedName name="____PA3" localSheetId="7" hidden="1">{"'Sheet1'!$L$16"}</definedName>
    <definedName name="____PA3" localSheetId="9" hidden="1">{"'Sheet1'!$L$16"}</definedName>
    <definedName name="____PA3" localSheetId="11" hidden="1">{"'Sheet1'!$L$16"}</definedName>
    <definedName name="____PA3" localSheetId="12" hidden="1">{"'Sheet1'!$L$16"}</definedName>
    <definedName name="____PA3" localSheetId="19" hidden="1">{"'Sheet1'!$L$16"}</definedName>
    <definedName name="____PA3" localSheetId="6" hidden="1">{"'Sheet1'!$L$16"}</definedName>
    <definedName name="____PA3" localSheetId="27" hidden="1">{"'Sheet1'!$L$16"}</definedName>
    <definedName name="____PA3" localSheetId="24" hidden="1">{"'Sheet1'!$L$16"}</definedName>
    <definedName name="____PA3" localSheetId="25" hidden="1">{"'Sheet1'!$L$16"}</definedName>
    <definedName name="____PA3" hidden="1">{"'Sheet1'!$L$16"}</definedName>
    <definedName name="____phu3" localSheetId="1" hidden="1">{"'Sheet1'!$L$16"}</definedName>
    <definedName name="____phu3" localSheetId="2" hidden="1">{"'Sheet1'!$L$16"}</definedName>
    <definedName name="____phu3" localSheetId="3" hidden="1">{"'Sheet1'!$L$16"}</definedName>
    <definedName name="____phu3" localSheetId="4" hidden="1">{"'Sheet1'!$L$16"}</definedName>
    <definedName name="____phu3" localSheetId="10" hidden="1">{"'Sheet1'!$L$16"}</definedName>
    <definedName name="____phu3" localSheetId="8" hidden="1">{"'Sheet1'!$L$16"}</definedName>
    <definedName name="____phu3" localSheetId="5" hidden="1">{"'Sheet1'!$L$16"}</definedName>
    <definedName name="____phu3" localSheetId="7" hidden="1">{"'Sheet1'!$L$16"}</definedName>
    <definedName name="____phu3" localSheetId="9" hidden="1">{"'Sheet1'!$L$16"}</definedName>
    <definedName name="____phu3" localSheetId="11" hidden="1">{"'Sheet1'!$L$16"}</definedName>
    <definedName name="____phu3" localSheetId="12" hidden="1">{"'Sheet1'!$L$16"}</definedName>
    <definedName name="____phu3" localSheetId="6" hidden="1">{"'Sheet1'!$L$16"}</definedName>
    <definedName name="____phu3" hidden="1">{"'Sheet1'!$L$16"}</definedName>
    <definedName name="____Pl2" localSheetId="20" hidden="1">{"'Sheet1'!$L$16"}</definedName>
    <definedName name="____Pl2" localSheetId="21" hidden="1">{"'Sheet1'!$L$16"}</definedName>
    <definedName name="____Pl2" localSheetId="22" hidden="1">{"'Sheet1'!$L$16"}</definedName>
    <definedName name="____Pl2" localSheetId="13" hidden="1">{"'Sheet1'!$L$16"}</definedName>
    <definedName name="____Pl2" localSheetId="1" hidden="1">{"'Sheet1'!$L$16"}</definedName>
    <definedName name="____Pl2" localSheetId="2" hidden="1">{"'Sheet1'!$L$16"}</definedName>
    <definedName name="____Pl2" localSheetId="3" hidden="1">{"'Sheet1'!$L$16"}</definedName>
    <definedName name="____Pl2" localSheetId="14" hidden="1">{"'Sheet1'!$L$16"}</definedName>
    <definedName name="____Pl2" localSheetId="4" hidden="1">{"'Sheet1'!$L$16"}</definedName>
    <definedName name="____Pl2" localSheetId="10" hidden="1">{"'Sheet1'!$L$16"}</definedName>
    <definedName name="____Pl2" localSheetId="8" hidden="1">{"'Sheet1'!$L$16"}</definedName>
    <definedName name="____Pl2" localSheetId="15" hidden="1">{"'Sheet1'!$L$16"}</definedName>
    <definedName name="____Pl2" localSheetId="5" hidden="1">{"'Sheet1'!$L$16"}</definedName>
    <definedName name="____Pl2" localSheetId="7" hidden="1">{"'Sheet1'!$L$16"}</definedName>
    <definedName name="____Pl2" localSheetId="9" hidden="1">{"'Sheet1'!$L$16"}</definedName>
    <definedName name="____Pl2" localSheetId="11" hidden="1">{"'Sheet1'!$L$16"}</definedName>
    <definedName name="____Pl2" localSheetId="12" hidden="1">{"'Sheet1'!$L$16"}</definedName>
    <definedName name="____Pl2" localSheetId="19" hidden="1">{"'Sheet1'!$L$16"}</definedName>
    <definedName name="____Pl2" localSheetId="6" hidden="1">{"'Sheet1'!$L$16"}</definedName>
    <definedName name="____Pl2" localSheetId="27" hidden="1">{"'Sheet1'!$L$16"}</definedName>
    <definedName name="____Pl2" localSheetId="24" hidden="1">{"'Sheet1'!$L$16"}</definedName>
    <definedName name="____Pl2" localSheetId="25" hidden="1">{"'Sheet1'!$L$16"}</definedName>
    <definedName name="____Pl2" hidden="1">{"'Sheet1'!$L$16"}</definedName>
    <definedName name="____T12" localSheetId="1" hidden="1">{"'Sheet1'!$L$16"}</definedName>
    <definedName name="____T12" localSheetId="2" hidden="1">{"'Sheet1'!$L$16"}</definedName>
    <definedName name="____T12" localSheetId="3" hidden="1">{"'Sheet1'!$L$16"}</definedName>
    <definedName name="____T12" localSheetId="4" hidden="1">{"'Sheet1'!$L$16"}</definedName>
    <definedName name="____T12" localSheetId="10" hidden="1">{"'Sheet1'!$L$16"}</definedName>
    <definedName name="____T12" localSheetId="8" hidden="1">{"'Sheet1'!$L$16"}</definedName>
    <definedName name="____T12" localSheetId="5" hidden="1">{"'Sheet1'!$L$16"}</definedName>
    <definedName name="____T12" localSheetId="7" hidden="1">{"'Sheet1'!$L$16"}</definedName>
    <definedName name="____T12" localSheetId="9" hidden="1">{"'Sheet1'!$L$16"}</definedName>
    <definedName name="____T12" localSheetId="11" hidden="1">{"'Sheet1'!$L$16"}</definedName>
    <definedName name="____T12" localSheetId="12" hidden="1">{"'Sheet1'!$L$16"}</definedName>
    <definedName name="____T12" localSheetId="6" hidden="1">{"'Sheet1'!$L$16"}</definedName>
    <definedName name="____T12" hidden="1">{"'Sheet1'!$L$16"}</definedName>
    <definedName name="____Tru21" localSheetId="20" hidden="1">{"'Sheet1'!$L$16"}</definedName>
    <definedName name="____Tru21" localSheetId="21" hidden="1">{"'Sheet1'!$L$16"}</definedName>
    <definedName name="____Tru21" localSheetId="22" hidden="1">{"'Sheet1'!$L$16"}</definedName>
    <definedName name="____Tru21" localSheetId="13" hidden="1">{"'Sheet1'!$L$16"}</definedName>
    <definedName name="____Tru21" localSheetId="1" hidden="1">{"'Sheet1'!$L$16"}</definedName>
    <definedName name="____Tru21" localSheetId="2" hidden="1">{"'Sheet1'!$L$16"}</definedName>
    <definedName name="____Tru21" localSheetId="3" hidden="1">{"'Sheet1'!$L$16"}</definedName>
    <definedName name="____Tru21" localSheetId="14" hidden="1">{"'Sheet1'!$L$16"}</definedName>
    <definedName name="____Tru21" localSheetId="4" hidden="1">{"'Sheet1'!$L$16"}</definedName>
    <definedName name="____Tru21" localSheetId="10" hidden="1">{"'Sheet1'!$L$16"}</definedName>
    <definedName name="____Tru21" localSheetId="8" hidden="1">{"'Sheet1'!$L$16"}</definedName>
    <definedName name="____Tru21" localSheetId="15" hidden="1">{"'Sheet1'!$L$16"}</definedName>
    <definedName name="____Tru21" localSheetId="5" hidden="1">{"'Sheet1'!$L$16"}</definedName>
    <definedName name="____Tru21" localSheetId="7" hidden="1">{"'Sheet1'!$L$16"}</definedName>
    <definedName name="____Tru21" localSheetId="9" hidden="1">{"'Sheet1'!$L$16"}</definedName>
    <definedName name="____Tru21" localSheetId="11" hidden="1">{"'Sheet1'!$L$16"}</definedName>
    <definedName name="____Tru21" localSheetId="12" hidden="1">{"'Sheet1'!$L$16"}</definedName>
    <definedName name="____Tru21" localSheetId="19" hidden="1">{"'Sheet1'!$L$16"}</definedName>
    <definedName name="____Tru21" localSheetId="6" hidden="1">{"'Sheet1'!$L$16"}</definedName>
    <definedName name="____Tru21" localSheetId="27" hidden="1">{"'Sheet1'!$L$16"}</definedName>
    <definedName name="____Tru21" localSheetId="24" hidden="1">{"'Sheet1'!$L$16"}</definedName>
    <definedName name="____Tru21" localSheetId="25" hidden="1">{"'Sheet1'!$L$16"}</definedName>
    <definedName name="____Tru21" hidden="1">{"'Sheet1'!$L$16"}</definedName>
    <definedName name="____tt3" localSheetId="21" hidden="1">{"'Sheet1'!$L$16"}</definedName>
    <definedName name="____tt3" localSheetId="13" hidden="1">{"'Sheet1'!$L$16"}</definedName>
    <definedName name="____tt3" localSheetId="1" hidden="1">{"'Sheet1'!$L$16"}</definedName>
    <definedName name="____tt3" localSheetId="2" hidden="1">{"'Sheet1'!$L$16"}</definedName>
    <definedName name="____tt3" localSheetId="3" hidden="1">{"'Sheet1'!$L$16"}</definedName>
    <definedName name="____tt3" localSheetId="14" hidden="1">{"'Sheet1'!$L$16"}</definedName>
    <definedName name="____tt3" localSheetId="4" hidden="1">{"'Sheet1'!$L$16"}</definedName>
    <definedName name="____tt3" localSheetId="10" hidden="1">{"'Sheet1'!$L$16"}</definedName>
    <definedName name="____tt3" localSheetId="8" hidden="1">{"'Sheet1'!$L$16"}</definedName>
    <definedName name="____tt3" localSheetId="15" hidden="1">{"'Sheet1'!$L$16"}</definedName>
    <definedName name="____tt3" localSheetId="5" hidden="1">{"'Sheet1'!$L$16"}</definedName>
    <definedName name="____tt3" localSheetId="7" hidden="1">{"'Sheet1'!$L$16"}</definedName>
    <definedName name="____tt3" localSheetId="9" hidden="1">{"'Sheet1'!$L$16"}</definedName>
    <definedName name="____tt3" localSheetId="11" hidden="1">{"'Sheet1'!$L$16"}</definedName>
    <definedName name="____tt3" localSheetId="12" hidden="1">{"'Sheet1'!$L$16"}</definedName>
    <definedName name="____tt3" localSheetId="19" hidden="1">{"'Sheet1'!$L$16"}</definedName>
    <definedName name="____tt3" localSheetId="6" hidden="1">{"'Sheet1'!$L$16"}</definedName>
    <definedName name="____tt3" localSheetId="27" hidden="1">{"'Sheet1'!$L$16"}</definedName>
    <definedName name="____tt3" localSheetId="24" hidden="1">{"'Sheet1'!$L$16"}</definedName>
    <definedName name="____tt3" localSheetId="25" hidden="1">{"'Sheet1'!$L$16"}</definedName>
    <definedName name="____tt3" hidden="1">{"'Sheet1'!$L$16"}</definedName>
    <definedName name="____TT31" localSheetId="21" hidden="1">{"'Sheet1'!$L$16"}</definedName>
    <definedName name="____TT31" localSheetId="13" hidden="1">{"'Sheet1'!$L$16"}</definedName>
    <definedName name="____TT31" localSheetId="1" hidden="1">{"'Sheet1'!$L$16"}</definedName>
    <definedName name="____TT31" localSheetId="2" hidden="1">{"'Sheet1'!$L$16"}</definedName>
    <definedName name="____TT31" localSheetId="3" hidden="1">{"'Sheet1'!$L$16"}</definedName>
    <definedName name="____TT31" localSheetId="14" hidden="1">{"'Sheet1'!$L$16"}</definedName>
    <definedName name="____TT31" localSheetId="4" hidden="1">{"'Sheet1'!$L$16"}</definedName>
    <definedName name="____TT31" localSheetId="10" hidden="1">{"'Sheet1'!$L$16"}</definedName>
    <definedName name="____TT31" localSheetId="8" hidden="1">{"'Sheet1'!$L$16"}</definedName>
    <definedName name="____TT31" localSheetId="15" hidden="1">{"'Sheet1'!$L$16"}</definedName>
    <definedName name="____TT31" localSheetId="5" hidden="1">{"'Sheet1'!$L$16"}</definedName>
    <definedName name="____TT31" localSheetId="7" hidden="1">{"'Sheet1'!$L$16"}</definedName>
    <definedName name="____TT31" localSheetId="9" hidden="1">{"'Sheet1'!$L$16"}</definedName>
    <definedName name="____TT31" localSheetId="11" hidden="1">{"'Sheet1'!$L$16"}</definedName>
    <definedName name="____TT31" localSheetId="12" hidden="1">{"'Sheet1'!$L$16"}</definedName>
    <definedName name="____TT31" localSheetId="19" hidden="1">{"'Sheet1'!$L$16"}</definedName>
    <definedName name="____TT31" localSheetId="6" hidden="1">{"'Sheet1'!$L$16"}</definedName>
    <definedName name="____TT31" localSheetId="27" hidden="1">{"'Sheet1'!$L$16"}</definedName>
    <definedName name="____TT31" localSheetId="24" hidden="1">{"'Sheet1'!$L$16"}</definedName>
    <definedName name="____TT31" localSheetId="25" hidden="1">{"'Sheet1'!$L$16"}</definedName>
    <definedName name="____TT31" hidden="1">{"'Sheet1'!$L$16"}</definedName>
    <definedName name="____xlfn.BAHTTEXT" hidden="1">#NAME?</definedName>
    <definedName name="___a1" localSheetId="20" hidden="1">{"'Sheet1'!$L$16"}</definedName>
    <definedName name="___a1" localSheetId="21" hidden="1">{"'Sheet1'!$L$16"}</definedName>
    <definedName name="___a1" localSheetId="22" hidden="1">{"'Sheet1'!$L$16"}</definedName>
    <definedName name="___a1" localSheetId="13" hidden="1">{"'Sheet1'!$L$16"}</definedName>
    <definedName name="___a1" localSheetId="1" hidden="1">{"'Sheet1'!$L$16"}</definedName>
    <definedName name="___a1" localSheetId="2" hidden="1">{"'Sheet1'!$L$16"}</definedName>
    <definedName name="___a1" localSheetId="3" hidden="1">{"'Sheet1'!$L$16"}</definedName>
    <definedName name="___a1" localSheetId="14" hidden="1">{"'Sheet1'!$L$16"}</definedName>
    <definedName name="___a1" localSheetId="4" hidden="1">{"'Sheet1'!$L$16"}</definedName>
    <definedName name="___a1" localSheetId="10" hidden="1">{"'Sheet1'!$L$16"}</definedName>
    <definedName name="___a1" localSheetId="8" hidden="1">{"'Sheet1'!$L$16"}</definedName>
    <definedName name="___a1" localSheetId="15" hidden="1">{"'Sheet1'!$L$16"}</definedName>
    <definedName name="___a1" localSheetId="5" hidden="1">{"'Sheet1'!$L$16"}</definedName>
    <definedName name="___a1" localSheetId="7" hidden="1">{"'Sheet1'!$L$16"}</definedName>
    <definedName name="___a1" localSheetId="9" hidden="1">{"'Sheet1'!$L$16"}</definedName>
    <definedName name="___a1" localSheetId="11" hidden="1">{"'Sheet1'!$L$16"}</definedName>
    <definedName name="___a1" localSheetId="12" hidden="1">{"'Sheet1'!$L$16"}</definedName>
    <definedName name="___a1" localSheetId="19" hidden="1">{"'Sheet1'!$L$16"}</definedName>
    <definedName name="___a1" localSheetId="6" hidden="1">{"'Sheet1'!$L$16"}</definedName>
    <definedName name="___a1" localSheetId="27" hidden="1">{"'Sheet1'!$L$16"}</definedName>
    <definedName name="___a1" localSheetId="24" hidden="1">{"'Sheet1'!$L$16"}</definedName>
    <definedName name="___a1" localSheetId="25" hidden="1">{"'Sheet1'!$L$16"}</definedName>
    <definedName name="___a1" hidden="1">{"'Sheet1'!$L$16"}</definedName>
    <definedName name="___a129" localSheetId="1" hidden="1">{"Offgrid",#N/A,FALSE,"OFFGRID";"Region",#N/A,FALSE,"REGION";"Offgrid -2",#N/A,FALSE,"OFFGRID";"WTP",#N/A,FALSE,"WTP";"WTP -2",#N/A,FALSE,"WTP";"Project",#N/A,FALSE,"PROJECT";"Summary -2",#N/A,FALSE,"SUMMARY"}</definedName>
    <definedName name="___a129" localSheetId="2" hidden="1">{"Offgrid",#N/A,FALSE,"OFFGRID";"Region",#N/A,FALSE,"REGION";"Offgrid -2",#N/A,FALSE,"OFFGRID";"WTP",#N/A,FALSE,"WTP";"WTP -2",#N/A,FALSE,"WTP";"Project",#N/A,FALSE,"PROJECT";"Summary -2",#N/A,FALSE,"SUMMARY"}</definedName>
    <definedName name="___a129" localSheetId="3" hidden="1">{"Offgrid",#N/A,FALSE,"OFFGRID";"Region",#N/A,FALSE,"REGION";"Offgrid -2",#N/A,FALSE,"OFFGRID";"WTP",#N/A,FALSE,"WTP";"WTP -2",#N/A,FALSE,"WTP";"Project",#N/A,FALSE,"PROJECT";"Summary -2",#N/A,FALSE,"SUMMARY"}</definedName>
    <definedName name="___a129" localSheetId="4" hidden="1">{"Offgrid",#N/A,FALSE,"OFFGRID";"Region",#N/A,FALSE,"REGION";"Offgrid -2",#N/A,FALSE,"OFFGRID";"WTP",#N/A,FALSE,"WTP";"WTP -2",#N/A,FALSE,"WTP";"Project",#N/A,FALSE,"PROJECT";"Summary -2",#N/A,FALSE,"SUMMARY"}</definedName>
    <definedName name="___a129" localSheetId="10"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localSheetId="5" hidden="1">{"Offgrid",#N/A,FALSE,"OFFGRID";"Region",#N/A,FALSE,"REGION";"Offgrid -2",#N/A,FALSE,"OFFGRID";"WTP",#N/A,FALSE,"WTP";"WTP -2",#N/A,FALSE,"WTP";"Project",#N/A,FALSE,"PROJECT";"Summary -2",#N/A,FALSE,"SUMMARY"}</definedName>
    <definedName name="___a129" localSheetId="7" hidden="1">{"Offgrid",#N/A,FALSE,"OFFGRID";"Region",#N/A,FALSE,"REGION";"Offgrid -2",#N/A,FALSE,"OFFGRID";"WTP",#N/A,FALSE,"WTP";"WTP -2",#N/A,FALSE,"WTP";"Project",#N/A,FALSE,"PROJECT";"Summary -2",#N/A,FALSE,"SUMMARY"}</definedName>
    <definedName name="___a129" localSheetId="9"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localSheetId="6"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1" hidden="1">{"Offgrid",#N/A,FALSE,"OFFGRID";"Region",#N/A,FALSE,"REGION";"Offgrid -2",#N/A,FALSE,"OFFGRID";"WTP",#N/A,FALSE,"WTP";"WTP -2",#N/A,FALSE,"WTP";"Project",#N/A,FALSE,"PROJECT";"Summary -2",#N/A,FALSE,"SUMMARY"}</definedName>
    <definedName name="___a130" localSheetId="2" hidden="1">{"Offgrid",#N/A,FALSE,"OFFGRID";"Region",#N/A,FALSE,"REGION";"Offgrid -2",#N/A,FALSE,"OFFGRID";"WTP",#N/A,FALSE,"WTP";"WTP -2",#N/A,FALSE,"WTP";"Project",#N/A,FALSE,"PROJECT";"Summary -2",#N/A,FALSE,"SUMMARY"}</definedName>
    <definedName name="___a130" localSheetId="3" hidden="1">{"Offgrid",#N/A,FALSE,"OFFGRID";"Region",#N/A,FALSE,"REGION";"Offgrid -2",#N/A,FALSE,"OFFGRID";"WTP",#N/A,FALSE,"WTP";"WTP -2",#N/A,FALSE,"WTP";"Project",#N/A,FALSE,"PROJECT";"Summary -2",#N/A,FALSE,"SUMMARY"}</definedName>
    <definedName name="___a130" localSheetId="4" hidden="1">{"Offgrid",#N/A,FALSE,"OFFGRID";"Region",#N/A,FALSE,"REGION";"Offgrid -2",#N/A,FALSE,"OFFGRID";"WTP",#N/A,FALSE,"WTP";"WTP -2",#N/A,FALSE,"WTP";"Project",#N/A,FALSE,"PROJECT";"Summary -2",#N/A,FALSE,"SUMMARY"}</definedName>
    <definedName name="___a130" localSheetId="10"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localSheetId="7" hidden="1">{"Offgrid",#N/A,FALSE,"OFFGRID";"Region",#N/A,FALSE,"REGION";"Offgrid -2",#N/A,FALSE,"OFFGRID";"WTP",#N/A,FALSE,"WTP";"WTP -2",#N/A,FALSE,"WTP";"Project",#N/A,FALSE,"PROJECT";"Summary -2",#N/A,FALSE,"SUMMARY"}</definedName>
    <definedName name="___a130" localSheetId="9"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6"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1" localSheetId="20" hidden="1">{"'Sheet1'!$L$16"}</definedName>
    <definedName name="___B1" localSheetId="21" hidden="1">{"'Sheet1'!$L$16"}</definedName>
    <definedName name="___B1" localSheetId="22" hidden="1">{"'Sheet1'!$L$16"}</definedName>
    <definedName name="___B1" localSheetId="13" hidden="1">{"'Sheet1'!$L$16"}</definedName>
    <definedName name="___B1" localSheetId="1" hidden="1">{"'Sheet1'!$L$16"}</definedName>
    <definedName name="___B1" localSheetId="2" hidden="1">{"'Sheet1'!$L$16"}</definedName>
    <definedName name="___B1" localSheetId="3" hidden="1">{"'Sheet1'!$L$16"}</definedName>
    <definedName name="___B1" localSheetId="14" hidden="1">{"'Sheet1'!$L$16"}</definedName>
    <definedName name="___B1" localSheetId="4" hidden="1">{"'Sheet1'!$L$16"}</definedName>
    <definedName name="___B1" localSheetId="10" hidden="1">{"'Sheet1'!$L$16"}</definedName>
    <definedName name="___B1" localSheetId="8" hidden="1">{"'Sheet1'!$L$16"}</definedName>
    <definedName name="___B1" localSheetId="15" hidden="1">{"'Sheet1'!$L$16"}</definedName>
    <definedName name="___B1" localSheetId="5" hidden="1">{"'Sheet1'!$L$16"}</definedName>
    <definedName name="___B1" localSheetId="7" hidden="1">{"'Sheet1'!$L$16"}</definedName>
    <definedName name="___B1" localSheetId="9" hidden="1">{"'Sheet1'!$L$16"}</definedName>
    <definedName name="___B1" localSheetId="11" hidden="1">{"'Sheet1'!$L$16"}</definedName>
    <definedName name="___B1" localSheetId="12" hidden="1">{"'Sheet1'!$L$16"}</definedName>
    <definedName name="___B1" localSheetId="19" hidden="1">{"'Sheet1'!$L$16"}</definedName>
    <definedName name="___B1" localSheetId="6" hidden="1">{"'Sheet1'!$L$16"}</definedName>
    <definedName name="___B1" localSheetId="27" hidden="1">{"'Sheet1'!$L$16"}</definedName>
    <definedName name="___B1" localSheetId="24" hidden="1">{"'Sheet1'!$L$16"}</definedName>
    <definedName name="___B1" localSheetId="25" hidden="1">{"'Sheet1'!$L$16"}</definedName>
    <definedName name="___B1" hidden="1">{"'Sheet1'!$L$16"}</definedName>
    <definedName name="___ba1" localSheetId="1" hidden="1">{#N/A,#N/A,FALSE,"Chi tiÆt"}</definedName>
    <definedName name="___ba1" localSheetId="2" hidden="1">{#N/A,#N/A,FALSE,"Chi tiÆt"}</definedName>
    <definedName name="___ba1" localSheetId="3" hidden="1">{#N/A,#N/A,FALSE,"Chi tiÆt"}</definedName>
    <definedName name="___ba1" localSheetId="4" hidden="1">{#N/A,#N/A,FALSE,"Chi tiÆt"}</definedName>
    <definedName name="___ba1" localSheetId="10" hidden="1">{#N/A,#N/A,FALSE,"Chi tiÆt"}</definedName>
    <definedName name="___ba1" localSheetId="8" hidden="1">{#N/A,#N/A,FALSE,"Chi tiÆt"}</definedName>
    <definedName name="___ba1" localSheetId="5" hidden="1">{#N/A,#N/A,FALSE,"Chi tiÆt"}</definedName>
    <definedName name="___ba1" localSheetId="7" hidden="1">{#N/A,#N/A,FALSE,"Chi tiÆt"}</definedName>
    <definedName name="___ba1" localSheetId="9" hidden="1">{#N/A,#N/A,FALSE,"Chi tiÆt"}</definedName>
    <definedName name="___ba1" localSheetId="11" hidden="1">{#N/A,#N/A,FALSE,"Chi tiÆt"}</definedName>
    <definedName name="___ba1" localSheetId="12" hidden="1">{#N/A,#N/A,FALSE,"Chi tiÆt"}</definedName>
    <definedName name="___ba1" localSheetId="6" hidden="1">{#N/A,#N/A,FALSE,"Chi tiÆt"}</definedName>
    <definedName name="___ba1" hidden="1">{#N/A,#N/A,FALSE,"Chi tiÆt"}</definedName>
    <definedName name="___ban2" localSheetId="20" hidden="1">{"'Sheet1'!$L$16"}</definedName>
    <definedName name="___ban2" localSheetId="21" hidden="1">{"'Sheet1'!$L$16"}</definedName>
    <definedName name="___ban2" localSheetId="22" hidden="1">{"'Sheet1'!$L$16"}</definedName>
    <definedName name="___ban2" localSheetId="13" hidden="1">{"'Sheet1'!$L$16"}</definedName>
    <definedName name="___ban2" localSheetId="1" hidden="1">{"'Sheet1'!$L$16"}</definedName>
    <definedName name="___ban2" localSheetId="2" hidden="1">{"'Sheet1'!$L$16"}</definedName>
    <definedName name="___ban2" localSheetId="3" hidden="1">{"'Sheet1'!$L$16"}</definedName>
    <definedName name="___ban2" localSheetId="14" hidden="1">{"'Sheet1'!$L$16"}</definedName>
    <definedName name="___ban2" localSheetId="4" hidden="1">{"'Sheet1'!$L$16"}</definedName>
    <definedName name="___ban2" localSheetId="10" hidden="1">{"'Sheet1'!$L$16"}</definedName>
    <definedName name="___ban2" localSheetId="8" hidden="1">{"'Sheet1'!$L$16"}</definedName>
    <definedName name="___ban2" localSheetId="15" hidden="1">{"'Sheet1'!$L$16"}</definedName>
    <definedName name="___ban2" localSheetId="5" hidden="1">{"'Sheet1'!$L$16"}</definedName>
    <definedName name="___ban2" localSheetId="7" hidden="1">{"'Sheet1'!$L$16"}</definedName>
    <definedName name="___ban2" localSheetId="9" hidden="1">{"'Sheet1'!$L$16"}</definedName>
    <definedName name="___ban2" localSheetId="11" hidden="1">{"'Sheet1'!$L$16"}</definedName>
    <definedName name="___ban2" localSheetId="12" hidden="1">{"'Sheet1'!$L$16"}</definedName>
    <definedName name="___ban2" localSheetId="19" hidden="1">{"'Sheet1'!$L$16"}</definedName>
    <definedName name="___ban2" localSheetId="6" hidden="1">{"'Sheet1'!$L$16"}</definedName>
    <definedName name="___ban2" localSheetId="27" hidden="1">{"'Sheet1'!$L$16"}</definedName>
    <definedName name="___ban2" localSheetId="24" hidden="1">{"'Sheet1'!$L$16"}</definedName>
    <definedName name="___ban2" localSheetId="25" hidden="1">{"'Sheet1'!$L$16"}</definedName>
    <definedName name="___ban2" hidden="1">{"'Sheet1'!$L$16"}</definedName>
    <definedName name="___cep1" localSheetId="21" hidden="1">{"'Sheet1'!$L$16"}</definedName>
    <definedName name="___cep1" localSheetId="13" hidden="1">{"'Sheet1'!$L$16"}</definedName>
    <definedName name="___cep1" localSheetId="1" hidden="1">{"'Sheet1'!$L$16"}</definedName>
    <definedName name="___cep1" localSheetId="2" hidden="1">{"'Sheet1'!$L$16"}</definedName>
    <definedName name="___cep1" localSheetId="3" hidden="1">{"'Sheet1'!$L$16"}</definedName>
    <definedName name="___cep1" localSheetId="14" hidden="1">{"'Sheet1'!$L$16"}</definedName>
    <definedName name="___cep1" localSheetId="4" hidden="1">{"'Sheet1'!$L$16"}</definedName>
    <definedName name="___cep1" localSheetId="10" hidden="1">{"'Sheet1'!$L$16"}</definedName>
    <definedName name="___cep1" localSheetId="8" hidden="1">{"'Sheet1'!$L$16"}</definedName>
    <definedName name="___cep1" localSheetId="15" hidden="1">{"'Sheet1'!$L$16"}</definedName>
    <definedName name="___cep1" localSheetId="5" hidden="1">{"'Sheet1'!$L$16"}</definedName>
    <definedName name="___cep1" localSheetId="7" hidden="1">{"'Sheet1'!$L$16"}</definedName>
    <definedName name="___cep1" localSheetId="9" hidden="1">{"'Sheet1'!$L$16"}</definedName>
    <definedName name="___cep1" localSheetId="11" hidden="1">{"'Sheet1'!$L$16"}</definedName>
    <definedName name="___cep1" localSheetId="12" hidden="1">{"'Sheet1'!$L$16"}</definedName>
    <definedName name="___cep1" localSheetId="19" hidden="1">{"'Sheet1'!$L$16"}</definedName>
    <definedName name="___cep1" localSheetId="6" hidden="1">{"'Sheet1'!$L$16"}</definedName>
    <definedName name="___cep1" localSheetId="27" hidden="1">{"'Sheet1'!$L$16"}</definedName>
    <definedName name="___cep1" localSheetId="24" hidden="1">{"'Sheet1'!$L$16"}</definedName>
    <definedName name="___cep1" localSheetId="25" hidden="1">{"'Sheet1'!$L$16"}</definedName>
    <definedName name="___cep1" hidden="1">{"'Sheet1'!$L$16"}</definedName>
    <definedName name="___Coc39" localSheetId="21" hidden="1">{"'Sheet1'!$L$16"}</definedName>
    <definedName name="___Coc39" localSheetId="13" hidden="1">{"'Sheet1'!$L$16"}</definedName>
    <definedName name="___Coc39" localSheetId="1" hidden="1">{"'Sheet1'!$L$16"}</definedName>
    <definedName name="___Coc39" localSheetId="2" hidden="1">{"'Sheet1'!$L$16"}</definedName>
    <definedName name="___Coc39" localSheetId="3" hidden="1">{"'Sheet1'!$L$16"}</definedName>
    <definedName name="___Coc39" localSheetId="14" hidden="1">{"'Sheet1'!$L$16"}</definedName>
    <definedName name="___Coc39" localSheetId="4" hidden="1">{"'Sheet1'!$L$16"}</definedName>
    <definedName name="___Coc39" localSheetId="10" hidden="1">{"'Sheet1'!$L$16"}</definedName>
    <definedName name="___Coc39" localSheetId="8" hidden="1">{"'Sheet1'!$L$16"}</definedName>
    <definedName name="___Coc39" localSheetId="15" hidden="1">{"'Sheet1'!$L$16"}</definedName>
    <definedName name="___Coc39" localSheetId="5" hidden="1">{"'Sheet1'!$L$16"}</definedName>
    <definedName name="___Coc39" localSheetId="7" hidden="1">{"'Sheet1'!$L$16"}</definedName>
    <definedName name="___Coc39" localSheetId="9" hidden="1">{"'Sheet1'!$L$16"}</definedName>
    <definedName name="___Coc39" localSheetId="11" hidden="1">{"'Sheet1'!$L$16"}</definedName>
    <definedName name="___Coc39" localSheetId="12" hidden="1">{"'Sheet1'!$L$16"}</definedName>
    <definedName name="___Coc39" localSheetId="19" hidden="1">{"'Sheet1'!$L$16"}</definedName>
    <definedName name="___Coc39" localSheetId="6" hidden="1">{"'Sheet1'!$L$16"}</definedName>
    <definedName name="___Coc39" localSheetId="27" hidden="1">{"'Sheet1'!$L$16"}</definedName>
    <definedName name="___Coc39" localSheetId="24" hidden="1">{"'Sheet1'!$L$16"}</definedName>
    <definedName name="___Coc39" localSheetId="25" hidden="1">{"'Sheet1'!$L$16"}</definedName>
    <definedName name="___Coc39" hidden="1">{"'Sheet1'!$L$16"}</definedName>
    <definedName name="___Goi8" localSheetId="21" hidden="1">{"'Sheet1'!$L$16"}</definedName>
    <definedName name="___Goi8" localSheetId="13" hidden="1">{"'Sheet1'!$L$16"}</definedName>
    <definedName name="___Goi8" localSheetId="1" hidden="1">{"'Sheet1'!$L$16"}</definedName>
    <definedName name="___Goi8" localSheetId="2" hidden="1">{"'Sheet1'!$L$16"}</definedName>
    <definedName name="___Goi8" localSheetId="3" hidden="1">{"'Sheet1'!$L$16"}</definedName>
    <definedName name="___Goi8" localSheetId="14" hidden="1">{"'Sheet1'!$L$16"}</definedName>
    <definedName name="___Goi8" localSheetId="4" hidden="1">{"'Sheet1'!$L$16"}</definedName>
    <definedName name="___Goi8" localSheetId="10" hidden="1">{"'Sheet1'!$L$16"}</definedName>
    <definedName name="___Goi8" localSheetId="8" hidden="1">{"'Sheet1'!$L$16"}</definedName>
    <definedName name="___Goi8" localSheetId="15" hidden="1">{"'Sheet1'!$L$16"}</definedName>
    <definedName name="___Goi8" localSheetId="5" hidden="1">{"'Sheet1'!$L$16"}</definedName>
    <definedName name="___Goi8" localSheetId="7" hidden="1">{"'Sheet1'!$L$16"}</definedName>
    <definedName name="___Goi8" localSheetId="9" hidden="1">{"'Sheet1'!$L$16"}</definedName>
    <definedName name="___Goi8" localSheetId="11" hidden="1">{"'Sheet1'!$L$16"}</definedName>
    <definedName name="___Goi8" localSheetId="12" hidden="1">{"'Sheet1'!$L$16"}</definedName>
    <definedName name="___Goi8" localSheetId="19" hidden="1">{"'Sheet1'!$L$16"}</definedName>
    <definedName name="___Goi8" localSheetId="6" hidden="1">{"'Sheet1'!$L$16"}</definedName>
    <definedName name="___Goi8" localSheetId="27" hidden="1">{"'Sheet1'!$L$16"}</definedName>
    <definedName name="___Goi8" localSheetId="24" hidden="1">{"'Sheet1'!$L$16"}</definedName>
    <definedName name="___Goi8" localSheetId="25" hidden="1">{"'Sheet1'!$L$16"}</definedName>
    <definedName name="___Goi8" hidden="1">{"'Sheet1'!$L$16"}</definedName>
    <definedName name="___h1" localSheetId="20" hidden="1">{"'Sheet1'!$L$16"}</definedName>
    <definedName name="___h1" localSheetId="21" hidden="1">{"'Sheet1'!$L$16"}</definedName>
    <definedName name="___h1" localSheetId="22" hidden="1">{"'Sheet1'!$L$16"}</definedName>
    <definedName name="___h1" localSheetId="13" hidden="1">{"'Sheet1'!$L$16"}</definedName>
    <definedName name="___h1" localSheetId="1" hidden="1">{"'Sheet1'!$L$16"}</definedName>
    <definedName name="___h1" localSheetId="2" hidden="1">{"'Sheet1'!$L$16"}</definedName>
    <definedName name="___h1" localSheetId="3" hidden="1">{"'Sheet1'!$L$16"}</definedName>
    <definedName name="___h1" localSheetId="14" hidden="1">{"'Sheet1'!$L$16"}</definedName>
    <definedName name="___h1" localSheetId="4" hidden="1">{"'Sheet1'!$L$16"}</definedName>
    <definedName name="___h1" localSheetId="10" hidden="1">{"'Sheet1'!$L$16"}</definedName>
    <definedName name="___h1" localSheetId="8" hidden="1">{"'Sheet1'!$L$16"}</definedName>
    <definedName name="___h1" localSheetId="15" hidden="1">{"'Sheet1'!$L$16"}</definedName>
    <definedName name="___h1" localSheetId="5" hidden="1">{"'Sheet1'!$L$16"}</definedName>
    <definedName name="___h1" localSheetId="7" hidden="1">{"'Sheet1'!$L$16"}</definedName>
    <definedName name="___h1" localSheetId="9" hidden="1">{"'Sheet1'!$L$16"}</definedName>
    <definedName name="___h1" localSheetId="11" hidden="1">{"'Sheet1'!$L$16"}</definedName>
    <definedName name="___h1" localSheetId="12" hidden="1">{"'Sheet1'!$L$16"}</definedName>
    <definedName name="___h1" localSheetId="19" hidden="1">{"'Sheet1'!$L$16"}</definedName>
    <definedName name="___h1" localSheetId="6" hidden="1">{"'Sheet1'!$L$16"}</definedName>
    <definedName name="___h1" localSheetId="27" hidden="1">{"'Sheet1'!$L$16"}</definedName>
    <definedName name="___h1" localSheetId="24" hidden="1">{"'Sheet1'!$L$16"}</definedName>
    <definedName name="___h1" localSheetId="25" hidden="1">{"'Sheet1'!$L$16"}</definedName>
    <definedName name="___h1" hidden="1">{"'Sheet1'!$L$16"}</definedName>
    <definedName name="___hu1" localSheetId="20" hidden="1">{"'Sheet1'!$L$16"}</definedName>
    <definedName name="___hu1" localSheetId="21" hidden="1">{"'Sheet1'!$L$16"}</definedName>
    <definedName name="___hu1" localSheetId="22" hidden="1">{"'Sheet1'!$L$16"}</definedName>
    <definedName name="___hu1" localSheetId="13" hidden="1">{"'Sheet1'!$L$16"}</definedName>
    <definedName name="___hu1" localSheetId="1" hidden="1">{"'Sheet1'!$L$16"}</definedName>
    <definedName name="___hu1" localSheetId="2" hidden="1">{"'Sheet1'!$L$16"}</definedName>
    <definedName name="___hu1" localSheetId="3" hidden="1">{"'Sheet1'!$L$16"}</definedName>
    <definedName name="___hu1" localSheetId="14" hidden="1">{"'Sheet1'!$L$16"}</definedName>
    <definedName name="___hu1" localSheetId="4" hidden="1">{"'Sheet1'!$L$16"}</definedName>
    <definedName name="___hu1" localSheetId="10" hidden="1">{"'Sheet1'!$L$16"}</definedName>
    <definedName name="___hu1" localSheetId="8" hidden="1">{"'Sheet1'!$L$16"}</definedName>
    <definedName name="___hu1" localSheetId="15" hidden="1">{"'Sheet1'!$L$16"}</definedName>
    <definedName name="___hu1" localSheetId="5" hidden="1">{"'Sheet1'!$L$16"}</definedName>
    <definedName name="___hu1" localSheetId="7" hidden="1">{"'Sheet1'!$L$16"}</definedName>
    <definedName name="___hu1" localSheetId="9" hidden="1">{"'Sheet1'!$L$16"}</definedName>
    <definedName name="___hu1" localSheetId="11" hidden="1">{"'Sheet1'!$L$16"}</definedName>
    <definedName name="___hu1" localSheetId="12" hidden="1">{"'Sheet1'!$L$16"}</definedName>
    <definedName name="___hu1" localSheetId="19" hidden="1">{"'Sheet1'!$L$16"}</definedName>
    <definedName name="___hu1" localSheetId="6" hidden="1">{"'Sheet1'!$L$16"}</definedName>
    <definedName name="___hu1" localSheetId="27" hidden="1">{"'Sheet1'!$L$16"}</definedName>
    <definedName name="___hu1" localSheetId="24" hidden="1">{"'Sheet1'!$L$16"}</definedName>
    <definedName name="___hu1" localSheetId="25" hidden="1">{"'Sheet1'!$L$16"}</definedName>
    <definedName name="___hu1" hidden="1">{"'Sheet1'!$L$16"}</definedName>
    <definedName name="___hu2" localSheetId="20" hidden="1">{"'Sheet1'!$L$16"}</definedName>
    <definedName name="___hu2" localSheetId="21" hidden="1">{"'Sheet1'!$L$16"}</definedName>
    <definedName name="___hu2" localSheetId="22" hidden="1">{"'Sheet1'!$L$16"}</definedName>
    <definedName name="___hu2" localSheetId="13" hidden="1">{"'Sheet1'!$L$16"}</definedName>
    <definedName name="___hu2" localSheetId="1" hidden="1">{"'Sheet1'!$L$16"}</definedName>
    <definedName name="___hu2" localSheetId="2" hidden="1">{"'Sheet1'!$L$16"}</definedName>
    <definedName name="___hu2" localSheetId="3" hidden="1">{"'Sheet1'!$L$16"}</definedName>
    <definedName name="___hu2" localSheetId="14" hidden="1">{"'Sheet1'!$L$16"}</definedName>
    <definedName name="___hu2" localSheetId="4" hidden="1">{"'Sheet1'!$L$16"}</definedName>
    <definedName name="___hu2" localSheetId="10" hidden="1">{"'Sheet1'!$L$16"}</definedName>
    <definedName name="___hu2" localSheetId="8" hidden="1">{"'Sheet1'!$L$16"}</definedName>
    <definedName name="___hu2" localSheetId="15" hidden="1">{"'Sheet1'!$L$16"}</definedName>
    <definedName name="___hu2" localSheetId="5" hidden="1">{"'Sheet1'!$L$16"}</definedName>
    <definedName name="___hu2" localSheetId="7" hidden="1">{"'Sheet1'!$L$16"}</definedName>
    <definedName name="___hu2" localSheetId="9" hidden="1">{"'Sheet1'!$L$16"}</definedName>
    <definedName name="___hu2" localSheetId="11" hidden="1">{"'Sheet1'!$L$16"}</definedName>
    <definedName name="___hu2" localSheetId="12" hidden="1">{"'Sheet1'!$L$16"}</definedName>
    <definedName name="___hu2" localSheetId="19" hidden="1">{"'Sheet1'!$L$16"}</definedName>
    <definedName name="___hu2" localSheetId="6" hidden="1">{"'Sheet1'!$L$16"}</definedName>
    <definedName name="___hu2" localSheetId="27" hidden="1">{"'Sheet1'!$L$16"}</definedName>
    <definedName name="___hu2" localSheetId="24" hidden="1">{"'Sheet1'!$L$16"}</definedName>
    <definedName name="___hu2" localSheetId="25" hidden="1">{"'Sheet1'!$L$16"}</definedName>
    <definedName name="___hu2" hidden="1">{"'Sheet1'!$L$16"}</definedName>
    <definedName name="___hu5" localSheetId="20" hidden="1">{"'Sheet1'!$L$16"}</definedName>
    <definedName name="___hu5" localSheetId="21" hidden="1">{"'Sheet1'!$L$16"}</definedName>
    <definedName name="___hu5" localSheetId="22" hidden="1">{"'Sheet1'!$L$16"}</definedName>
    <definedName name="___hu5" localSheetId="13" hidden="1">{"'Sheet1'!$L$16"}</definedName>
    <definedName name="___hu5" localSheetId="1" hidden="1">{"'Sheet1'!$L$16"}</definedName>
    <definedName name="___hu5" localSheetId="2" hidden="1">{"'Sheet1'!$L$16"}</definedName>
    <definedName name="___hu5" localSheetId="3" hidden="1">{"'Sheet1'!$L$16"}</definedName>
    <definedName name="___hu5" localSheetId="14" hidden="1">{"'Sheet1'!$L$16"}</definedName>
    <definedName name="___hu5" localSheetId="4" hidden="1">{"'Sheet1'!$L$16"}</definedName>
    <definedName name="___hu5" localSheetId="10" hidden="1">{"'Sheet1'!$L$16"}</definedName>
    <definedName name="___hu5" localSheetId="8" hidden="1">{"'Sheet1'!$L$16"}</definedName>
    <definedName name="___hu5" localSheetId="15" hidden="1">{"'Sheet1'!$L$16"}</definedName>
    <definedName name="___hu5" localSheetId="5" hidden="1">{"'Sheet1'!$L$16"}</definedName>
    <definedName name="___hu5" localSheetId="7" hidden="1">{"'Sheet1'!$L$16"}</definedName>
    <definedName name="___hu5" localSheetId="9" hidden="1">{"'Sheet1'!$L$16"}</definedName>
    <definedName name="___hu5" localSheetId="11" hidden="1">{"'Sheet1'!$L$16"}</definedName>
    <definedName name="___hu5" localSheetId="12" hidden="1">{"'Sheet1'!$L$16"}</definedName>
    <definedName name="___hu5" localSheetId="19" hidden="1">{"'Sheet1'!$L$16"}</definedName>
    <definedName name="___hu5" localSheetId="6" hidden="1">{"'Sheet1'!$L$16"}</definedName>
    <definedName name="___hu5" localSheetId="27" hidden="1">{"'Sheet1'!$L$16"}</definedName>
    <definedName name="___hu5" localSheetId="24" hidden="1">{"'Sheet1'!$L$16"}</definedName>
    <definedName name="___hu5" localSheetId="25" hidden="1">{"'Sheet1'!$L$16"}</definedName>
    <definedName name="___hu5" hidden="1">{"'Sheet1'!$L$16"}</definedName>
    <definedName name="___hu6" localSheetId="20" hidden="1">{"'Sheet1'!$L$16"}</definedName>
    <definedName name="___hu6" localSheetId="21" hidden="1">{"'Sheet1'!$L$16"}</definedName>
    <definedName name="___hu6" localSheetId="22" hidden="1">{"'Sheet1'!$L$16"}</definedName>
    <definedName name="___hu6" localSheetId="13" hidden="1">{"'Sheet1'!$L$16"}</definedName>
    <definedName name="___hu6" localSheetId="1" hidden="1">{"'Sheet1'!$L$16"}</definedName>
    <definedName name="___hu6" localSheetId="2" hidden="1">{"'Sheet1'!$L$16"}</definedName>
    <definedName name="___hu6" localSheetId="3" hidden="1">{"'Sheet1'!$L$16"}</definedName>
    <definedName name="___hu6" localSheetId="14" hidden="1">{"'Sheet1'!$L$16"}</definedName>
    <definedName name="___hu6" localSheetId="4" hidden="1">{"'Sheet1'!$L$16"}</definedName>
    <definedName name="___hu6" localSheetId="10" hidden="1">{"'Sheet1'!$L$16"}</definedName>
    <definedName name="___hu6" localSheetId="8" hidden="1">{"'Sheet1'!$L$16"}</definedName>
    <definedName name="___hu6" localSheetId="15" hidden="1">{"'Sheet1'!$L$16"}</definedName>
    <definedName name="___hu6" localSheetId="5" hidden="1">{"'Sheet1'!$L$16"}</definedName>
    <definedName name="___hu6" localSheetId="7" hidden="1">{"'Sheet1'!$L$16"}</definedName>
    <definedName name="___hu6" localSheetId="9" hidden="1">{"'Sheet1'!$L$16"}</definedName>
    <definedName name="___hu6" localSheetId="11" hidden="1">{"'Sheet1'!$L$16"}</definedName>
    <definedName name="___hu6" localSheetId="12" hidden="1">{"'Sheet1'!$L$16"}</definedName>
    <definedName name="___hu6" localSheetId="19" hidden="1">{"'Sheet1'!$L$16"}</definedName>
    <definedName name="___hu6" localSheetId="6" hidden="1">{"'Sheet1'!$L$16"}</definedName>
    <definedName name="___hu6" localSheetId="27" hidden="1">{"'Sheet1'!$L$16"}</definedName>
    <definedName name="___hu6" localSheetId="24" hidden="1">{"'Sheet1'!$L$16"}</definedName>
    <definedName name="___hu6" localSheetId="25" hidden="1">{"'Sheet1'!$L$16"}</definedName>
    <definedName name="___hu6" hidden="1">{"'Sheet1'!$L$16"}</definedName>
    <definedName name="___Lan1" localSheetId="21" hidden="1">{"'Sheet1'!$L$16"}</definedName>
    <definedName name="___Lan1" localSheetId="13" hidden="1">{"'Sheet1'!$L$16"}</definedName>
    <definedName name="___Lan1" localSheetId="1" hidden="1">{"'Sheet1'!$L$16"}</definedName>
    <definedName name="___Lan1" localSheetId="2" hidden="1">{"'Sheet1'!$L$16"}</definedName>
    <definedName name="___Lan1" localSheetId="3" hidden="1">{"'Sheet1'!$L$16"}</definedName>
    <definedName name="___Lan1" localSheetId="14" hidden="1">{"'Sheet1'!$L$16"}</definedName>
    <definedName name="___Lan1" localSheetId="4" hidden="1">{"'Sheet1'!$L$16"}</definedName>
    <definedName name="___Lan1" localSheetId="10" hidden="1">{"'Sheet1'!$L$16"}</definedName>
    <definedName name="___Lan1" localSheetId="8" hidden="1">{"'Sheet1'!$L$16"}</definedName>
    <definedName name="___Lan1" localSheetId="15" hidden="1">{"'Sheet1'!$L$16"}</definedName>
    <definedName name="___Lan1" localSheetId="5" hidden="1">{"'Sheet1'!$L$16"}</definedName>
    <definedName name="___Lan1" localSheetId="7" hidden="1">{"'Sheet1'!$L$16"}</definedName>
    <definedName name="___Lan1" localSheetId="9" hidden="1">{"'Sheet1'!$L$16"}</definedName>
    <definedName name="___Lan1" localSheetId="11" hidden="1">{"'Sheet1'!$L$16"}</definedName>
    <definedName name="___Lan1" localSheetId="12" hidden="1">{"'Sheet1'!$L$16"}</definedName>
    <definedName name="___Lan1" localSheetId="19" hidden="1">{"'Sheet1'!$L$16"}</definedName>
    <definedName name="___Lan1" localSheetId="6" hidden="1">{"'Sheet1'!$L$16"}</definedName>
    <definedName name="___Lan1" localSheetId="27" hidden="1">{"'Sheet1'!$L$16"}</definedName>
    <definedName name="___Lan1" localSheetId="24" hidden="1">{"'Sheet1'!$L$16"}</definedName>
    <definedName name="___Lan1" localSheetId="25" hidden="1">{"'Sheet1'!$L$16"}</definedName>
    <definedName name="___Lan1" hidden="1">{"'Sheet1'!$L$16"}</definedName>
    <definedName name="___Lan2" localSheetId="1" hidden="1">{"'Sheet1'!$L$16"}</definedName>
    <definedName name="___Lan2" localSheetId="2" hidden="1">{"'Sheet1'!$L$16"}</definedName>
    <definedName name="___Lan2" localSheetId="3" hidden="1">{"'Sheet1'!$L$16"}</definedName>
    <definedName name="___Lan2" localSheetId="4" hidden="1">{"'Sheet1'!$L$16"}</definedName>
    <definedName name="___Lan2" localSheetId="10" hidden="1">{"'Sheet1'!$L$16"}</definedName>
    <definedName name="___Lan2" localSheetId="8" hidden="1">{"'Sheet1'!$L$16"}</definedName>
    <definedName name="___Lan2" localSheetId="5" hidden="1">{"'Sheet1'!$L$16"}</definedName>
    <definedName name="___Lan2" localSheetId="7" hidden="1">{"'Sheet1'!$L$16"}</definedName>
    <definedName name="___Lan2" localSheetId="9" hidden="1">{"'Sheet1'!$L$16"}</definedName>
    <definedName name="___Lan2" localSheetId="11" hidden="1">{"'Sheet1'!$L$16"}</definedName>
    <definedName name="___Lan2" localSheetId="12" hidden="1">{"'Sheet1'!$L$16"}</definedName>
    <definedName name="___Lan2" localSheetId="6" hidden="1">{"'Sheet1'!$L$16"}</definedName>
    <definedName name="___Lan2" hidden="1">{"'Sheet1'!$L$16"}</definedName>
    <definedName name="___LAN3" localSheetId="21" hidden="1">{"'Sheet1'!$L$16"}</definedName>
    <definedName name="___LAN3" localSheetId="13" hidden="1">{"'Sheet1'!$L$16"}</definedName>
    <definedName name="___LAN3" localSheetId="1" hidden="1">{"'Sheet1'!$L$16"}</definedName>
    <definedName name="___LAN3" localSheetId="2" hidden="1">{"'Sheet1'!$L$16"}</definedName>
    <definedName name="___LAN3" localSheetId="3" hidden="1">{"'Sheet1'!$L$16"}</definedName>
    <definedName name="___LAN3" localSheetId="14" hidden="1">{"'Sheet1'!$L$16"}</definedName>
    <definedName name="___LAN3" localSheetId="4" hidden="1">{"'Sheet1'!$L$16"}</definedName>
    <definedName name="___LAN3" localSheetId="10" hidden="1">{"'Sheet1'!$L$16"}</definedName>
    <definedName name="___LAN3" localSheetId="8" hidden="1">{"'Sheet1'!$L$16"}</definedName>
    <definedName name="___LAN3" localSheetId="15" hidden="1">{"'Sheet1'!$L$16"}</definedName>
    <definedName name="___LAN3" localSheetId="5" hidden="1">{"'Sheet1'!$L$16"}</definedName>
    <definedName name="___LAN3" localSheetId="7" hidden="1">{"'Sheet1'!$L$16"}</definedName>
    <definedName name="___LAN3" localSheetId="9" hidden="1">{"'Sheet1'!$L$16"}</definedName>
    <definedName name="___LAN3" localSheetId="11" hidden="1">{"'Sheet1'!$L$16"}</definedName>
    <definedName name="___LAN3" localSheetId="12" hidden="1">{"'Sheet1'!$L$16"}</definedName>
    <definedName name="___LAN3" localSheetId="19" hidden="1">{"'Sheet1'!$L$16"}</definedName>
    <definedName name="___LAN3" localSheetId="6" hidden="1">{"'Sheet1'!$L$16"}</definedName>
    <definedName name="___LAN3" localSheetId="27" hidden="1">{"'Sheet1'!$L$16"}</definedName>
    <definedName name="___LAN3" localSheetId="24" hidden="1">{"'Sheet1'!$L$16"}</definedName>
    <definedName name="___LAN3" localSheetId="25" hidden="1">{"'Sheet1'!$L$16"}</definedName>
    <definedName name="___LAN3" hidden="1">{"'Sheet1'!$L$16"}</definedName>
    <definedName name="___lk2" localSheetId="21" hidden="1">{"'Sheet1'!$L$16"}</definedName>
    <definedName name="___lk2" localSheetId="13" hidden="1">{"'Sheet1'!$L$16"}</definedName>
    <definedName name="___lk2" localSheetId="1" hidden="1">{"'Sheet1'!$L$16"}</definedName>
    <definedName name="___lk2" localSheetId="2" hidden="1">{"'Sheet1'!$L$16"}</definedName>
    <definedName name="___lk2" localSheetId="3" hidden="1">{"'Sheet1'!$L$16"}</definedName>
    <definedName name="___lk2" localSheetId="14" hidden="1">{"'Sheet1'!$L$16"}</definedName>
    <definedName name="___lk2" localSheetId="4" hidden="1">{"'Sheet1'!$L$16"}</definedName>
    <definedName name="___lk2" localSheetId="10" hidden="1">{"'Sheet1'!$L$16"}</definedName>
    <definedName name="___lk2" localSheetId="8" hidden="1">{"'Sheet1'!$L$16"}</definedName>
    <definedName name="___lk2" localSheetId="15" hidden="1">{"'Sheet1'!$L$16"}</definedName>
    <definedName name="___lk2" localSheetId="5" hidden="1">{"'Sheet1'!$L$16"}</definedName>
    <definedName name="___lk2" localSheetId="7" hidden="1">{"'Sheet1'!$L$16"}</definedName>
    <definedName name="___lk2" localSheetId="9" hidden="1">{"'Sheet1'!$L$16"}</definedName>
    <definedName name="___lk2" localSheetId="11" hidden="1">{"'Sheet1'!$L$16"}</definedName>
    <definedName name="___lk2" localSheetId="12" hidden="1">{"'Sheet1'!$L$16"}</definedName>
    <definedName name="___lk2" localSheetId="19" hidden="1">{"'Sheet1'!$L$16"}</definedName>
    <definedName name="___lk2" localSheetId="6" hidden="1">{"'Sheet1'!$L$16"}</definedName>
    <definedName name="___lk2" localSheetId="27" hidden="1">{"'Sheet1'!$L$16"}</definedName>
    <definedName name="___lk2" localSheetId="24" hidden="1">{"'Sheet1'!$L$16"}</definedName>
    <definedName name="___lk2" localSheetId="25" hidden="1">{"'Sheet1'!$L$16"}</definedName>
    <definedName name="___lk2" hidden="1">{"'Sheet1'!$L$16"}</definedName>
    <definedName name="___M36" localSheetId="20" hidden="1">{"'Sheet1'!$L$16"}</definedName>
    <definedName name="___M36" localSheetId="21" hidden="1">{"'Sheet1'!$L$16"}</definedName>
    <definedName name="___M36" localSheetId="22" hidden="1">{"'Sheet1'!$L$16"}</definedName>
    <definedName name="___M36" localSheetId="13" hidden="1">{"'Sheet1'!$L$16"}</definedName>
    <definedName name="___M36" localSheetId="1" hidden="1">{"'Sheet1'!$L$16"}</definedName>
    <definedName name="___M36" localSheetId="2" hidden="1">{"'Sheet1'!$L$16"}</definedName>
    <definedName name="___M36" localSheetId="3" hidden="1">{"'Sheet1'!$L$16"}</definedName>
    <definedName name="___M36" localSheetId="14" hidden="1">{"'Sheet1'!$L$16"}</definedName>
    <definedName name="___M36" localSheetId="4" hidden="1">{"'Sheet1'!$L$16"}</definedName>
    <definedName name="___M36" localSheetId="10" hidden="1">{"'Sheet1'!$L$16"}</definedName>
    <definedName name="___M36" localSheetId="8" hidden="1">{"'Sheet1'!$L$16"}</definedName>
    <definedName name="___M36" localSheetId="15" hidden="1">{"'Sheet1'!$L$16"}</definedName>
    <definedName name="___M36" localSheetId="5" hidden="1">{"'Sheet1'!$L$16"}</definedName>
    <definedName name="___M36" localSheetId="7" hidden="1">{"'Sheet1'!$L$16"}</definedName>
    <definedName name="___M36" localSheetId="9" hidden="1">{"'Sheet1'!$L$16"}</definedName>
    <definedName name="___M36" localSheetId="11" hidden="1">{"'Sheet1'!$L$16"}</definedName>
    <definedName name="___M36" localSheetId="12" hidden="1">{"'Sheet1'!$L$16"}</definedName>
    <definedName name="___M36" localSheetId="19" hidden="1">{"'Sheet1'!$L$16"}</definedName>
    <definedName name="___M36" localSheetId="6" hidden="1">{"'Sheet1'!$L$16"}</definedName>
    <definedName name="___M36" localSheetId="27" hidden="1">{"'Sheet1'!$L$16"}</definedName>
    <definedName name="___M36" localSheetId="24" hidden="1">{"'Sheet1'!$L$16"}</definedName>
    <definedName name="___M36" localSheetId="25" hidden="1">{"'Sheet1'!$L$16"}</definedName>
    <definedName name="___M36" hidden="1">{"'Sheet1'!$L$16"}</definedName>
    <definedName name="___NSO2" localSheetId="20" hidden="1">{"'Sheet1'!$L$16"}</definedName>
    <definedName name="___NSO2" localSheetId="21" hidden="1">{"'Sheet1'!$L$16"}</definedName>
    <definedName name="___NSO2" localSheetId="22" hidden="1">{"'Sheet1'!$L$16"}</definedName>
    <definedName name="___NSO2" localSheetId="13" hidden="1">{"'Sheet1'!$L$16"}</definedName>
    <definedName name="___NSO2" localSheetId="1" hidden="1">{"'Sheet1'!$L$16"}</definedName>
    <definedName name="___NSO2" localSheetId="2" hidden="1">{"'Sheet1'!$L$16"}</definedName>
    <definedName name="___NSO2" localSheetId="3" hidden="1">{"'Sheet1'!$L$16"}</definedName>
    <definedName name="___NSO2" localSheetId="14" hidden="1">{"'Sheet1'!$L$16"}</definedName>
    <definedName name="___NSO2" localSheetId="4" hidden="1">{"'Sheet1'!$L$16"}</definedName>
    <definedName name="___NSO2" localSheetId="10" hidden="1">{"'Sheet1'!$L$16"}</definedName>
    <definedName name="___NSO2" localSheetId="8" hidden="1">{"'Sheet1'!$L$16"}</definedName>
    <definedName name="___NSO2" localSheetId="15" hidden="1">{"'Sheet1'!$L$16"}</definedName>
    <definedName name="___NSO2" localSheetId="5" hidden="1">{"'Sheet1'!$L$16"}</definedName>
    <definedName name="___NSO2" localSheetId="7" hidden="1">{"'Sheet1'!$L$16"}</definedName>
    <definedName name="___NSO2" localSheetId="9" hidden="1">{"'Sheet1'!$L$16"}</definedName>
    <definedName name="___NSO2" localSheetId="11" hidden="1">{"'Sheet1'!$L$16"}</definedName>
    <definedName name="___NSO2" localSheetId="12" hidden="1">{"'Sheet1'!$L$16"}</definedName>
    <definedName name="___NSO2" localSheetId="19" hidden="1">{"'Sheet1'!$L$16"}</definedName>
    <definedName name="___NSO2" localSheetId="6" hidden="1">{"'Sheet1'!$L$16"}</definedName>
    <definedName name="___NSO2" localSheetId="27" hidden="1">{"'Sheet1'!$L$16"}</definedName>
    <definedName name="___NSO2" localSheetId="24" hidden="1">{"'Sheet1'!$L$16"}</definedName>
    <definedName name="___NSO2" localSheetId="25" hidden="1">{"'Sheet1'!$L$16"}</definedName>
    <definedName name="___NSO2" hidden="1">{"'Sheet1'!$L$16"}</definedName>
    <definedName name="___PA3" localSheetId="20" hidden="1">{"'Sheet1'!$L$16"}</definedName>
    <definedName name="___PA3" localSheetId="21" hidden="1">{"'Sheet1'!$L$16"}</definedName>
    <definedName name="___PA3" localSheetId="22" hidden="1">{"'Sheet1'!$L$16"}</definedName>
    <definedName name="___PA3" localSheetId="13" hidden="1">{"'Sheet1'!$L$16"}</definedName>
    <definedName name="___PA3" localSheetId="1" hidden="1">{"'Sheet1'!$L$16"}</definedName>
    <definedName name="___PA3" localSheetId="2" hidden="1">{"'Sheet1'!$L$16"}</definedName>
    <definedName name="___PA3" localSheetId="3" hidden="1">{"'Sheet1'!$L$16"}</definedName>
    <definedName name="___PA3" localSheetId="14" hidden="1">{"'Sheet1'!$L$16"}</definedName>
    <definedName name="___PA3" localSheetId="4" hidden="1">{"'Sheet1'!$L$16"}</definedName>
    <definedName name="___PA3" localSheetId="10" hidden="1">{"'Sheet1'!$L$16"}</definedName>
    <definedName name="___PA3" localSheetId="8" hidden="1">{"'Sheet1'!$L$16"}</definedName>
    <definedName name="___PA3" localSheetId="15" hidden="1">{"'Sheet1'!$L$16"}</definedName>
    <definedName name="___PA3" localSheetId="5" hidden="1">{"'Sheet1'!$L$16"}</definedName>
    <definedName name="___PA3" localSheetId="7" hidden="1">{"'Sheet1'!$L$16"}</definedName>
    <definedName name="___PA3" localSheetId="9" hidden="1">{"'Sheet1'!$L$16"}</definedName>
    <definedName name="___PA3" localSheetId="11" hidden="1">{"'Sheet1'!$L$16"}</definedName>
    <definedName name="___PA3" localSheetId="12" hidden="1">{"'Sheet1'!$L$16"}</definedName>
    <definedName name="___PA3" localSheetId="19" hidden="1">{"'Sheet1'!$L$16"}</definedName>
    <definedName name="___PA3" localSheetId="6" hidden="1">{"'Sheet1'!$L$16"}</definedName>
    <definedName name="___PA3" localSheetId="27" hidden="1">{"'Sheet1'!$L$16"}</definedName>
    <definedName name="___PA3" localSheetId="24" hidden="1">{"'Sheet1'!$L$16"}</definedName>
    <definedName name="___PA3" localSheetId="25" hidden="1">{"'Sheet1'!$L$16"}</definedName>
    <definedName name="___PA3" hidden="1">{"'Sheet1'!$L$16"}</definedName>
    <definedName name="___phu3" localSheetId="1" hidden="1">{"'Sheet1'!$L$16"}</definedName>
    <definedName name="___phu3" localSheetId="2" hidden="1">{"'Sheet1'!$L$16"}</definedName>
    <definedName name="___phu3" localSheetId="3" hidden="1">{"'Sheet1'!$L$16"}</definedName>
    <definedName name="___phu3" localSheetId="4" hidden="1">{"'Sheet1'!$L$16"}</definedName>
    <definedName name="___phu3" localSheetId="10" hidden="1">{"'Sheet1'!$L$16"}</definedName>
    <definedName name="___phu3" localSheetId="8" hidden="1">{"'Sheet1'!$L$16"}</definedName>
    <definedName name="___phu3" localSheetId="5" hidden="1">{"'Sheet1'!$L$16"}</definedName>
    <definedName name="___phu3" localSheetId="7" hidden="1">{"'Sheet1'!$L$16"}</definedName>
    <definedName name="___phu3" localSheetId="9" hidden="1">{"'Sheet1'!$L$16"}</definedName>
    <definedName name="___phu3" localSheetId="11" hidden="1">{"'Sheet1'!$L$16"}</definedName>
    <definedName name="___phu3" localSheetId="12" hidden="1">{"'Sheet1'!$L$16"}</definedName>
    <definedName name="___phu3" localSheetId="6" hidden="1">{"'Sheet1'!$L$16"}</definedName>
    <definedName name="___phu3" hidden="1">{"'Sheet1'!$L$16"}</definedName>
    <definedName name="___Pl2" localSheetId="20" hidden="1">{"'Sheet1'!$L$16"}</definedName>
    <definedName name="___Pl2" localSheetId="21" hidden="1">{"'Sheet1'!$L$16"}</definedName>
    <definedName name="___Pl2" localSheetId="22" hidden="1">{"'Sheet1'!$L$16"}</definedName>
    <definedName name="___Pl2" localSheetId="13" hidden="1">{"'Sheet1'!$L$16"}</definedName>
    <definedName name="___Pl2" localSheetId="1" hidden="1">{"'Sheet1'!$L$16"}</definedName>
    <definedName name="___Pl2" localSheetId="2" hidden="1">{"'Sheet1'!$L$16"}</definedName>
    <definedName name="___Pl2" localSheetId="3" hidden="1">{"'Sheet1'!$L$16"}</definedName>
    <definedName name="___Pl2" localSheetId="14" hidden="1">{"'Sheet1'!$L$16"}</definedName>
    <definedName name="___Pl2" localSheetId="4" hidden="1">{"'Sheet1'!$L$16"}</definedName>
    <definedName name="___Pl2" localSheetId="10" hidden="1">{"'Sheet1'!$L$16"}</definedName>
    <definedName name="___Pl2" localSheetId="8" hidden="1">{"'Sheet1'!$L$16"}</definedName>
    <definedName name="___Pl2" localSheetId="15" hidden="1">{"'Sheet1'!$L$16"}</definedName>
    <definedName name="___Pl2" localSheetId="5" hidden="1">{"'Sheet1'!$L$16"}</definedName>
    <definedName name="___Pl2" localSheetId="7" hidden="1">{"'Sheet1'!$L$16"}</definedName>
    <definedName name="___Pl2" localSheetId="9" hidden="1">{"'Sheet1'!$L$16"}</definedName>
    <definedName name="___Pl2" localSheetId="11" hidden="1">{"'Sheet1'!$L$16"}</definedName>
    <definedName name="___Pl2" localSheetId="12" hidden="1">{"'Sheet1'!$L$16"}</definedName>
    <definedName name="___Pl2" localSheetId="19" hidden="1">{"'Sheet1'!$L$16"}</definedName>
    <definedName name="___Pl2" localSheetId="6" hidden="1">{"'Sheet1'!$L$16"}</definedName>
    <definedName name="___Pl2" localSheetId="27" hidden="1">{"'Sheet1'!$L$16"}</definedName>
    <definedName name="___Pl2" localSheetId="24" hidden="1">{"'Sheet1'!$L$16"}</definedName>
    <definedName name="___Pl2" localSheetId="25" hidden="1">{"'Sheet1'!$L$16"}</definedName>
    <definedName name="___Pl2" hidden="1">{"'Sheet1'!$L$16"}</definedName>
    <definedName name="___PL3" localSheetId="20" hidden="1">#REF!</definedName>
    <definedName name="___PL3" localSheetId="21" hidden="1">#REF!</definedName>
    <definedName name="___PL3" localSheetId="22" hidden="1">#REF!</definedName>
    <definedName name="___PL3" localSheetId="13" hidden="1">#REF!</definedName>
    <definedName name="___PL3" localSheetId="3" hidden="1">#REF!</definedName>
    <definedName name="___PL3" localSheetId="14" hidden="1">#REF!</definedName>
    <definedName name="___PL3" localSheetId="10" hidden="1">#REF!</definedName>
    <definedName name="___PL3" localSheetId="15" hidden="1">#REF!</definedName>
    <definedName name="___PL3" localSheetId="9" hidden="1">#REF!</definedName>
    <definedName name="___PL3" localSheetId="11" hidden="1">#REF!</definedName>
    <definedName name="___PL3" localSheetId="19" hidden="1">#REF!</definedName>
    <definedName name="___PL3" localSheetId="27" hidden="1">#REF!</definedName>
    <definedName name="___PL3" localSheetId="25" hidden="1">#REF!</definedName>
    <definedName name="___PL3" hidden="1">#REF!</definedName>
    <definedName name="___SHI1" localSheetId="13" hidden="1">{"'Sheet1'!$L$16"}</definedName>
    <definedName name="___SHI1" localSheetId="1" hidden="1">{"'Sheet1'!$L$16"}</definedName>
    <definedName name="___SHI1" localSheetId="2" hidden="1">{"'Sheet1'!$L$16"}</definedName>
    <definedName name="___SHI1" localSheetId="3" hidden="1">{"'Sheet1'!$L$16"}</definedName>
    <definedName name="___SHI1" localSheetId="14" hidden="1">{"'Sheet1'!$L$16"}</definedName>
    <definedName name="___SHI1" localSheetId="4" hidden="1">{"'Sheet1'!$L$16"}</definedName>
    <definedName name="___SHI1" localSheetId="10" hidden="1">{"'Sheet1'!$L$16"}</definedName>
    <definedName name="___SHI1" localSheetId="8" hidden="1">{"'Sheet1'!$L$16"}</definedName>
    <definedName name="___SHI1" localSheetId="15" hidden="1">{"'Sheet1'!$L$16"}</definedName>
    <definedName name="___SHI1" localSheetId="5" hidden="1">{"'Sheet1'!$L$16"}</definedName>
    <definedName name="___SHI1" localSheetId="7" hidden="1">{"'Sheet1'!$L$16"}</definedName>
    <definedName name="___SHI1" localSheetId="9" hidden="1">{"'Sheet1'!$L$16"}</definedName>
    <definedName name="___SHI1" localSheetId="11" hidden="1">{"'Sheet1'!$L$16"}</definedName>
    <definedName name="___SHI1" localSheetId="12" hidden="1">{"'Sheet1'!$L$16"}</definedName>
    <definedName name="___SHI1" localSheetId="6" hidden="1">{"'Sheet1'!$L$16"}</definedName>
    <definedName name="___SHI1" hidden="1">{"'Sheet1'!$L$16"}</definedName>
    <definedName name="___T12" localSheetId="1" hidden="1">{"'Sheet1'!$L$16"}</definedName>
    <definedName name="___T12" localSheetId="2" hidden="1">{"'Sheet1'!$L$16"}</definedName>
    <definedName name="___T12" localSheetId="3" hidden="1">{"'Sheet1'!$L$16"}</definedName>
    <definedName name="___T12" localSheetId="4" hidden="1">{"'Sheet1'!$L$16"}</definedName>
    <definedName name="___T12" localSheetId="10" hidden="1">{"'Sheet1'!$L$16"}</definedName>
    <definedName name="___T12" localSheetId="8" hidden="1">{"'Sheet1'!$L$16"}</definedName>
    <definedName name="___T12" localSheetId="5" hidden="1">{"'Sheet1'!$L$16"}</definedName>
    <definedName name="___T12" localSheetId="7" hidden="1">{"'Sheet1'!$L$16"}</definedName>
    <definedName name="___T12" localSheetId="9" hidden="1">{"'Sheet1'!$L$16"}</definedName>
    <definedName name="___T12" localSheetId="11" hidden="1">{"'Sheet1'!$L$16"}</definedName>
    <definedName name="___T12" localSheetId="12" hidden="1">{"'Sheet1'!$L$16"}</definedName>
    <definedName name="___T12" localSheetId="6" hidden="1">{"'Sheet1'!$L$16"}</definedName>
    <definedName name="___T12" hidden="1">{"'Sheet1'!$L$16"}</definedName>
    <definedName name="___T13" localSheetId="1" hidden="1">{"'Sheet1'!$L$16"}</definedName>
    <definedName name="___T13" localSheetId="2" hidden="1">{"'Sheet1'!$L$16"}</definedName>
    <definedName name="___T13" localSheetId="3" hidden="1">{"'Sheet1'!$L$16"}</definedName>
    <definedName name="___T13" localSheetId="4" hidden="1">{"'Sheet1'!$L$16"}</definedName>
    <definedName name="___T13" localSheetId="10" hidden="1">{"'Sheet1'!$L$16"}</definedName>
    <definedName name="___T13" localSheetId="8" hidden="1">{"'Sheet1'!$L$16"}</definedName>
    <definedName name="___T13" localSheetId="5" hidden="1">{"'Sheet1'!$L$16"}</definedName>
    <definedName name="___T13" localSheetId="7" hidden="1">{"'Sheet1'!$L$16"}</definedName>
    <definedName name="___T13" localSheetId="9" hidden="1">{"'Sheet1'!$L$16"}</definedName>
    <definedName name="___T13" localSheetId="11" hidden="1">{"'Sheet1'!$L$16"}</definedName>
    <definedName name="___T13" localSheetId="12" hidden="1">{"'Sheet1'!$L$16"}</definedName>
    <definedName name="___T13" localSheetId="6" hidden="1">{"'Sheet1'!$L$16"}</definedName>
    <definedName name="___T13" hidden="1">{"'Sheet1'!$L$16"}</definedName>
    <definedName name="___Tru21" localSheetId="20" hidden="1">{"'Sheet1'!$L$16"}</definedName>
    <definedName name="___Tru21" localSheetId="21" hidden="1">{"'Sheet1'!$L$16"}</definedName>
    <definedName name="___Tru21" localSheetId="22" hidden="1">{"'Sheet1'!$L$16"}</definedName>
    <definedName name="___Tru21" localSheetId="13" hidden="1">{"'Sheet1'!$L$16"}</definedName>
    <definedName name="___Tru21" localSheetId="1" hidden="1">{"'Sheet1'!$L$16"}</definedName>
    <definedName name="___Tru21" localSheetId="2" hidden="1">{"'Sheet1'!$L$16"}</definedName>
    <definedName name="___Tru21" localSheetId="3" hidden="1">{"'Sheet1'!$L$16"}</definedName>
    <definedName name="___Tru21" localSheetId="14" hidden="1">{"'Sheet1'!$L$16"}</definedName>
    <definedName name="___Tru21" localSheetId="4" hidden="1">{"'Sheet1'!$L$16"}</definedName>
    <definedName name="___Tru21" localSheetId="10" hidden="1">{"'Sheet1'!$L$16"}</definedName>
    <definedName name="___Tru21" localSheetId="8" hidden="1">{"'Sheet1'!$L$16"}</definedName>
    <definedName name="___Tru21" localSheetId="15" hidden="1">{"'Sheet1'!$L$16"}</definedName>
    <definedName name="___Tru21" localSheetId="5" hidden="1">{"'Sheet1'!$L$16"}</definedName>
    <definedName name="___Tru21" localSheetId="7" hidden="1">{"'Sheet1'!$L$16"}</definedName>
    <definedName name="___Tru21" localSheetId="9" hidden="1">{"'Sheet1'!$L$16"}</definedName>
    <definedName name="___Tru21" localSheetId="11" hidden="1">{"'Sheet1'!$L$16"}</definedName>
    <definedName name="___Tru21" localSheetId="12" hidden="1">{"'Sheet1'!$L$16"}</definedName>
    <definedName name="___Tru21" localSheetId="19" hidden="1">{"'Sheet1'!$L$16"}</definedName>
    <definedName name="___Tru21" localSheetId="6" hidden="1">{"'Sheet1'!$L$16"}</definedName>
    <definedName name="___Tru21" localSheetId="27" hidden="1">{"'Sheet1'!$L$16"}</definedName>
    <definedName name="___Tru21" localSheetId="24" hidden="1">{"'Sheet1'!$L$16"}</definedName>
    <definedName name="___Tru21" localSheetId="25" hidden="1">{"'Sheet1'!$L$16"}</definedName>
    <definedName name="___Tru21" hidden="1">{"'Sheet1'!$L$16"}</definedName>
    <definedName name="___tt3" localSheetId="21" hidden="1">{"'Sheet1'!$L$16"}</definedName>
    <definedName name="___tt3" localSheetId="13" hidden="1">{"'Sheet1'!$L$16"}</definedName>
    <definedName name="___tt3" localSheetId="1" hidden="1">{"'Sheet1'!$L$16"}</definedName>
    <definedName name="___tt3" localSheetId="2" hidden="1">{"'Sheet1'!$L$16"}</definedName>
    <definedName name="___tt3" localSheetId="3" hidden="1">{"'Sheet1'!$L$16"}</definedName>
    <definedName name="___tt3" localSheetId="14" hidden="1">{"'Sheet1'!$L$16"}</definedName>
    <definedName name="___tt3" localSheetId="4" hidden="1">{"'Sheet1'!$L$16"}</definedName>
    <definedName name="___tt3" localSheetId="10" hidden="1">{"'Sheet1'!$L$16"}</definedName>
    <definedName name="___tt3" localSheetId="8" hidden="1">{"'Sheet1'!$L$16"}</definedName>
    <definedName name="___tt3" localSheetId="15" hidden="1">{"'Sheet1'!$L$16"}</definedName>
    <definedName name="___tt3" localSheetId="5" hidden="1">{"'Sheet1'!$L$16"}</definedName>
    <definedName name="___tt3" localSheetId="7" hidden="1">{"'Sheet1'!$L$16"}</definedName>
    <definedName name="___tt3" localSheetId="9" hidden="1">{"'Sheet1'!$L$16"}</definedName>
    <definedName name="___tt3" localSheetId="11" hidden="1">{"'Sheet1'!$L$16"}</definedName>
    <definedName name="___tt3" localSheetId="12" hidden="1">{"'Sheet1'!$L$16"}</definedName>
    <definedName name="___tt3" localSheetId="19" hidden="1">{"'Sheet1'!$L$16"}</definedName>
    <definedName name="___tt3" localSheetId="6" hidden="1">{"'Sheet1'!$L$16"}</definedName>
    <definedName name="___tt3" localSheetId="27" hidden="1">{"'Sheet1'!$L$16"}</definedName>
    <definedName name="___tt3" localSheetId="24" hidden="1">{"'Sheet1'!$L$16"}</definedName>
    <definedName name="___tt3" localSheetId="25" hidden="1">{"'Sheet1'!$L$16"}</definedName>
    <definedName name="___tt3" hidden="1">{"'Sheet1'!$L$16"}</definedName>
    <definedName name="___TT31" localSheetId="21" hidden="1">{"'Sheet1'!$L$16"}</definedName>
    <definedName name="___TT31" localSheetId="13" hidden="1">{"'Sheet1'!$L$16"}</definedName>
    <definedName name="___TT31" localSheetId="1" hidden="1">{"'Sheet1'!$L$16"}</definedName>
    <definedName name="___TT31" localSheetId="2" hidden="1">{"'Sheet1'!$L$16"}</definedName>
    <definedName name="___TT31" localSheetId="3" hidden="1">{"'Sheet1'!$L$16"}</definedName>
    <definedName name="___TT31" localSheetId="14" hidden="1">{"'Sheet1'!$L$16"}</definedName>
    <definedName name="___TT31" localSheetId="4" hidden="1">{"'Sheet1'!$L$16"}</definedName>
    <definedName name="___TT31" localSheetId="10" hidden="1">{"'Sheet1'!$L$16"}</definedName>
    <definedName name="___TT31" localSheetId="8" hidden="1">{"'Sheet1'!$L$16"}</definedName>
    <definedName name="___TT31" localSheetId="15" hidden="1">{"'Sheet1'!$L$16"}</definedName>
    <definedName name="___TT31" localSheetId="5" hidden="1">{"'Sheet1'!$L$16"}</definedName>
    <definedName name="___TT31" localSheetId="7" hidden="1">{"'Sheet1'!$L$16"}</definedName>
    <definedName name="___TT31" localSheetId="9" hidden="1">{"'Sheet1'!$L$16"}</definedName>
    <definedName name="___TT31" localSheetId="11" hidden="1">{"'Sheet1'!$L$16"}</definedName>
    <definedName name="___TT31" localSheetId="12" hidden="1">{"'Sheet1'!$L$16"}</definedName>
    <definedName name="___TT31" localSheetId="19" hidden="1">{"'Sheet1'!$L$16"}</definedName>
    <definedName name="___TT31" localSheetId="6" hidden="1">{"'Sheet1'!$L$16"}</definedName>
    <definedName name="___TT31" localSheetId="27" hidden="1">{"'Sheet1'!$L$16"}</definedName>
    <definedName name="___TT31" localSheetId="24" hidden="1">{"'Sheet1'!$L$16"}</definedName>
    <definedName name="___TT31" localSheetId="25" hidden="1">{"'Sheet1'!$L$16"}</definedName>
    <definedName name="___TT31"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10" hidden="1">{"'Sheet1'!$L$16"}</definedName>
    <definedName name="___vl2" localSheetId="8" hidden="1">{"'Sheet1'!$L$16"}</definedName>
    <definedName name="___vl2" localSheetId="5" hidden="1">{"'Sheet1'!$L$16"}</definedName>
    <definedName name="___vl2" localSheetId="7" hidden="1">{"'Sheet1'!$L$16"}</definedName>
    <definedName name="___vl2" localSheetId="9" hidden="1">{"'Sheet1'!$L$16"}</definedName>
    <definedName name="___vl2" localSheetId="11" hidden="1">{"'Sheet1'!$L$16"}</definedName>
    <definedName name="___vl2" localSheetId="12" hidden="1">{"'Sheet1'!$L$16"}</definedName>
    <definedName name="___vl2" localSheetId="6" hidden="1">{"'Sheet1'!$L$16"}</definedName>
    <definedName name="___vl2" hidden="1">{"'Sheet1'!$L$16"}</definedName>
    <definedName name="___xlfn.BAHTTEXT" hidden="1">#NAME?</definedName>
    <definedName name="__a1" localSheetId="21" hidden="1">{"'Sheet1'!$L$16"}</definedName>
    <definedName name="__a1" localSheetId="22" hidden="1">{"'Sheet1'!$L$16"}</definedName>
    <definedName name="__a1" localSheetId="1" hidden="1">{"'Sheet1'!$L$16"}</definedName>
    <definedName name="__a1" localSheetId="2" hidden="1">{"'Sheet1'!$L$16"}</definedName>
    <definedName name="__a1" localSheetId="3" hidden="1">{"'Sheet1'!$L$16"}</definedName>
    <definedName name="__a1" localSheetId="14" hidden="1">{"'Sheet1'!$L$16"}</definedName>
    <definedName name="__a1" localSheetId="4" hidden="1">{"'Sheet1'!$L$16"}</definedName>
    <definedName name="__a1" localSheetId="10" hidden="1">{"'Sheet1'!$L$16"}</definedName>
    <definedName name="__a1" localSheetId="8" hidden="1">{"'Sheet1'!$L$16"}</definedName>
    <definedName name="__a1" localSheetId="15" hidden="1">{"'Sheet1'!$L$16"}</definedName>
    <definedName name="__a1" localSheetId="5" hidden="1">{"'Sheet1'!$L$16"}</definedName>
    <definedName name="__a1" localSheetId="7" hidden="1">{"'Sheet1'!$L$16"}</definedName>
    <definedName name="__a1" localSheetId="9" hidden="1">{"'Sheet1'!$L$16"}</definedName>
    <definedName name="__a1" localSheetId="11" hidden="1">{"'Sheet1'!$L$16"}</definedName>
    <definedName name="__a1" localSheetId="12" hidden="1">{"'Sheet1'!$L$16"}</definedName>
    <definedName name="__a1" localSheetId="6" hidden="1">{"'Sheet1'!$L$16"}</definedName>
    <definedName name="__a1" localSheetId="24" hidden="1">{"'Sheet1'!$L$16"}</definedName>
    <definedName name="__a1" hidden="1">{"'Sheet1'!$L$16"}</definedName>
    <definedName name="__a129" localSheetId="21"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15"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9"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27" hidden="1">{"Offgrid",#N/A,FALSE,"OFFGRID";"Region",#N/A,FALSE,"REGION";"Offgrid -2",#N/A,FALSE,"OFFGRID";"WTP",#N/A,FALSE,"WTP";"WTP -2",#N/A,FALSE,"WTP";"Project",#N/A,FALSE,"PROJECT";"Summary -2",#N/A,FALSE,"SUMMARY"}</definedName>
    <definedName name="__a129" localSheetId="24" hidden="1">{"Offgrid",#N/A,FALSE,"OFFGRID";"Region",#N/A,FALSE,"REGION";"Offgrid -2",#N/A,FALSE,"OFFGRID";"WTP",#N/A,FALSE,"WTP";"WTP -2",#N/A,FALSE,"WTP";"Project",#N/A,FALSE,"PROJECT";"Summary -2",#N/A,FALSE,"SUMMARY"}</definedName>
    <definedName name="__a129" localSheetId="25"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1"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15"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9"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27" hidden="1">{"Offgrid",#N/A,FALSE,"OFFGRID";"Region",#N/A,FALSE,"REGION";"Offgrid -2",#N/A,FALSE,"OFFGRID";"WTP",#N/A,FALSE,"WTP";"WTP -2",#N/A,FALSE,"WTP";"Project",#N/A,FALSE,"PROJECT";"Summary -2",#N/A,FALSE,"SUMMARY"}</definedName>
    <definedName name="__a130" localSheetId="24" hidden="1">{"Offgrid",#N/A,FALSE,"OFFGRID";"Region",#N/A,FALSE,"REGION";"Offgrid -2",#N/A,FALSE,"OFFGRID";"WTP",#N/A,FALSE,"WTP";"WTP -2",#N/A,FALSE,"WTP";"Project",#N/A,FALSE,"PROJECT";"Summary -2",#N/A,FALSE,"SUMMARY"}</definedName>
    <definedName name="__a130" localSheetId="25"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2" localSheetId="21" hidden="1">{"'Sheet1'!$L$16"}</definedName>
    <definedName name="__a2" localSheetId="13" hidden="1">{"'Sheet1'!$L$16"}</definedName>
    <definedName name="__a2" localSheetId="1" hidden="1">{"'Sheet1'!$L$16"}</definedName>
    <definedName name="__a2" localSheetId="2" hidden="1">{"'Sheet1'!$L$16"}</definedName>
    <definedName name="__a2" localSheetId="3" hidden="1">{"'Sheet1'!$L$16"}</definedName>
    <definedName name="__a2" localSheetId="14" hidden="1">{"'Sheet1'!$L$16"}</definedName>
    <definedName name="__a2" localSheetId="4" hidden="1">{"'Sheet1'!$L$16"}</definedName>
    <definedName name="__a2" localSheetId="10" hidden="1">{"'Sheet1'!$L$16"}</definedName>
    <definedName name="__a2" localSheetId="8" hidden="1">{"'Sheet1'!$L$16"}</definedName>
    <definedName name="__a2" localSheetId="15" hidden="1">{"'Sheet1'!$L$16"}</definedName>
    <definedName name="__a2" localSheetId="5" hidden="1">{"'Sheet1'!$L$16"}</definedName>
    <definedName name="__a2" localSheetId="7" hidden="1">{"'Sheet1'!$L$16"}</definedName>
    <definedName name="__a2" localSheetId="9" hidden="1">{"'Sheet1'!$L$16"}</definedName>
    <definedName name="__a2" localSheetId="11" hidden="1">{"'Sheet1'!$L$16"}</definedName>
    <definedName name="__a2" localSheetId="12" hidden="1">{"'Sheet1'!$L$16"}</definedName>
    <definedName name="__a2" localSheetId="19" hidden="1">{"'Sheet1'!$L$16"}</definedName>
    <definedName name="__a2" localSheetId="6" hidden="1">{"'Sheet1'!$L$16"}</definedName>
    <definedName name="__a2" localSheetId="27" hidden="1">{"'Sheet1'!$L$16"}</definedName>
    <definedName name="__a2" localSheetId="24" hidden="1">{"'Sheet1'!$L$16"}</definedName>
    <definedName name="__a2" localSheetId="25" hidden="1">{"'Sheet1'!$L$16"}</definedName>
    <definedName name="__a2" hidden="1">{"'Sheet1'!$L$16"}</definedName>
    <definedName name="__B1" localSheetId="20" hidden="1">{"'Sheet1'!$L$16"}</definedName>
    <definedName name="__B1" localSheetId="21" hidden="1">{"'Sheet1'!$L$16"}</definedName>
    <definedName name="__B1" localSheetId="22" hidden="1">{"'Sheet1'!$L$16"}</definedName>
    <definedName name="__B1" localSheetId="13" hidden="1">{"'Sheet1'!$L$16"}</definedName>
    <definedName name="__B1" localSheetId="1" hidden="1">{"'Sheet1'!$L$16"}</definedName>
    <definedName name="__B1" localSheetId="2" hidden="1">{"'Sheet1'!$L$16"}</definedName>
    <definedName name="__B1" localSheetId="3" hidden="1">{"'Sheet1'!$L$16"}</definedName>
    <definedName name="__B1" localSheetId="14" hidden="1">{"'Sheet1'!$L$16"}</definedName>
    <definedName name="__B1" localSheetId="4" hidden="1">{"'Sheet1'!$L$16"}</definedName>
    <definedName name="__B1" localSheetId="10" hidden="1">{"'Sheet1'!$L$16"}</definedName>
    <definedName name="__B1" localSheetId="8" hidden="1">{"'Sheet1'!$L$16"}</definedName>
    <definedName name="__B1" localSheetId="15" hidden="1">{"'Sheet1'!$L$16"}</definedName>
    <definedName name="__B1" localSheetId="5" hidden="1">{"'Sheet1'!$L$16"}</definedName>
    <definedName name="__B1" localSheetId="7" hidden="1">{"'Sheet1'!$L$16"}</definedName>
    <definedName name="__B1" localSheetId="9" hidden="1">{"'Sheet1'!$L$16"}</definedName>
    <definedName name="__B1" localSheetId="11" hidden="1">{"'Sheet1'!$L$16"}</definedName>
    <definedName name="__B1" localSheetId="12" hidden="1">{"'Sheet1'!$L$16"}</definedName>
    <definedName name="__B1" localSheetId="19" hidden="1">{"'Sheet1'!$L$16"}</definedName>
    <definedName name="__B1" localSheetId="6" hidden="1">{"'Sheet1'!$L$16"}</definedName>
    <definedName name="__B1" localSheetId="27" hidden="1">{"'Sheet1'!$L$16"}</definedName>
    <definedName name="__B1" localSheetId="24" hidden="1">{"'Sheet1'!$L$16"}</definedName>
    <definedName name="__B1" localSheetId="25" hidden="1">{"'Sheet1'!$L$16"}</definedName>
    <definedName name="__B1" hidden="1">{"'Sheet1'!$L$16"}</definedName>
    <definedName name="__ba1" localSheetId="21" hidden="1">{#N/A,#N/A,FALSE,"Chi tiÆt"}</definedName>
    <definedName name="__ba1" localSheetId="13" hidden="1">{#N/A,#N/A,FALSE,"Chi tiÆt"}</definedName>
    <definedName name="__ba1" localSheetId="1" hidden="1">{#N/A,#N/A,FALSE,"Chi tiÆt"}</definedName>
    <definedName name="__ba1" localSheetId="2" hidden="1">{#N/A,#N/A,FALSE,"Chi tiÆt"}</definedName>
    <definedName name="__ba1" localSheetId="3" hidden="1">{#N/A,#N/A,FALSE,"Chi tiÆt"}</definedName>
    <definedName name="__ba1" localSheetId="14" hidden="1">{#N/A,#N/A,FALSE,"Chi tiÆt"}</definedName>
    <definedName name="__ba1" localSheetId="4" hidden="1">{#N/A,#N/A,FALSE,"Chi tiÆt"}</definedName>
    <definedName name="__ba1" localSheetId="10" hidden="1">{#N/A,#N/A,FALSE,"Chi tiÆt"}</definedName>
    <definedName name="__ba1" localSheetId="8" hidden="1">{#N/A,#N/A,FALSE,"Chi tiÆt"}</definedName>
    <definedName name="__ba1" localSheetId="15" hidden="1">{#N/A,#N/A,FALSE,"Chi tiÆt"}</definedName>
    <definedName name="__ba1" localSheetId="5" hidden="1">{#N/A,#N/A,FALSE,"Chi tiÆt"}</definedName>
    <definedName name="__ba1" localSheetId="7" hidden="1">{#N/A,#N/A,FALSE,"Chi tiÆt"}</definedName>
    <definedName name="__ba1" localSheetId="9" hidden="1">{#N/A,#N/A,FALSE,"Chi tiÆt"}</definedName>
    <definedName name="__ba1" localSheetId="11" hidden="1">{#N/A,#N/A,FALSE,"Chi tiÆt"}</definedName>
    <definedName name="__ba1" localSheetId="12" hidden="1">{#N/A,#N/A,FALSE,"Chi tiÆt"}</definedName>
    <definedName name="__ba1" localSheetId="19" hidden="1">{#N/A,#N/A,FALSE,"Chi tiÆt"}</definedName>
    <definedName name="__ba1" localSheetId="6" hidden="1">{#N/A,#N/A,FALSE,"Chi tiÆt"}</definedName>
    <definedName name="__ba1" localSheetId="27" hidden="1">{#N/A,#N/A,FALSE,"Chi tiÆt"}</definedName>
    <definedName name="__ba1" localSheetId="24" hidden="1">{#N/A,#N/A,FALSE,"Chi tiÆt"}</definedName>
    <definedName name="__ba1" localSheetId="25" hidden="1">{#N/A,#N/A,FALSE,"Chi tiÆt"}</definedName>
    <definedName name="__ba1" hidden="1">{#N/A,#N/A,FALSE,"Chi tiÆt"}</definedName>
    <definedName name="__ban2" localSheetId="20" hidden="1">{"'Sheet1'!$L$16"}</definedName>
    <definedName name="__ban2" localSheetId="21" hidden="1">{"'Sheet1'!$L$16"}</definedName>
    <definedName name="__ban2" localSheetId="22" hidden="1">{"'Sheet1'!$L$16"}</definedName>
    <definedName name="__ban2" localSheetId="13" hidden="1">{"'Sheet1'!$L$16"}</definedName>
    <definedName name="__ban2" localSheetId="1" hidden="1">{"'Sheet1'!$L$16"}</definedName>
    <definedName name="__ban2" localSheetId="2" hidden="1">{"'Sheet1'!$L$16"}</definedName>
    <definedName name="__ban2" localSheetId="3" hidden="1">{"'Sheet1'!$L$16"}</definedName>
    <definedName name="__ban2" localSheetId="14" hidden="1">{"'Sheet1'!$L$16"}</definedName>
    <definedName name="__ban2" localSheetId="4" hidden="1">{"'Sheet1'!$L$16"}</definedName>
    <definedName name="__ban2" localSheetId="10" hidden="1">{"'Sheet1'!$L$16"}</definedName>
    <definedName name="__ban2" localSheetId="8" hidden="1">{"'Sheet1'!$L$16"}</definedName>
    <definedName name="__ban2" localSheetId="15" hidden="1">{"'Sheet1'!$L$16"}</definedName>
    <definedName name="__ban2" localSheetId="5" hidden="1">{"'Sheet1'!$L$16"}</definedName>
    <definedName name="__ban2" localSheetId="7" hidden="1">{"'Sheet1'!$L$16"}</definedName>
    <definedName name="__ban2" localSheetId="9" hidden="1">{"'Sheet1'!$L$16"}</definedName>
    <definedName name="__ban2" localSheetId="11" hidden="1">{"'Sheet1'!$L$16"}</definedName>
    <definedName name="__ban2" localSheetId="12" hidden="1">{"'Sheet1'!$L$16"}</definedName>
    <definedName name="__ban2" localSheetId="19" hidden="1">{"'Sheet1'!$L$16"}</definedName>
    <definedName name="__ban2" localSheetId="6" hidden="1">{"'Sheet1'!$L$16"}</definedName>
    <definedName name="__ban2" localSheetId="27" hidden="1">{"'Sheet1'!$L$16"}</definedName>
    <definedName name="__ban2" localSheetId="24" hidden="1">{"'Sheet1'!$L$16"}</definedName>
    <definedName name="__ban2" localSheetId="25" hidden="1">{"'Sheet1'!$L$16"}</definedName>
    <definedName name="__ban2" hidden="1">{"'Sheet1'!$L$16"}</definedName>
    <definedName name="__cep1" localSheetId="21" hidden="1">{"'Sheet1'!$L$16"}</definedName>
    <definedName name="__cep1" localSheetId="13" hidden="1">{"'Sheet1'!$L$16"}</definedName>
    <definedName name="__cep1" localSheetId="1" hidden="1">{"'Sheet1'!$L$16"}</definedName>
    <definedName name="__cep1" localSheetId="2" hidden="1">{"'Sheet1'!$L$16"}</definedName>
    <definedName name="__cep1" localSheetId="3" hidden="1">{"'Sheet1'!$L$16"}</definedName>
    <definedName name="__cep1" localSheetId="14" hidden="1">{"'Sheet1'!$L$16"}</definedName>
    <definedName name="__cep1" localSheetId="4" hidden="1">{"'Sheet1'!$L$16"}</definedName>
    <definedName name="__cep1" localSheetId="10" hidden="1">{"'Sheet1'!$L$16"}</definedName>
    <definedName name="__cep1" localSheetId="8" hidden="1">{"'Sheet1'!$L$16"}</definedName>
    <definedName name="__cep1" localSheetId="15" hidden="1">{"'Sheet1'!$L$16"}</definedName>
    <definedName name="__cep1" localSheetId="5" hidden="1">{"'Sheet1'!$L$16"}</definedName>
    <definedName name="__cep1" localSheetId="7" hidden="1">{"'Sheet1'!$L$16"}</definedName>
    <definedName name="__cep1" localSheetId="9" hidden="1">{"'Sheet1'!$L$16"}</definedName>
    <definedName name="__cep1" localSheetId="11" hidden="1">{"'Sheet1'!$L$16"}</definedName>
    <definedName name="__cep1" localSheetId="12" hidden="1">{"'Sheet1'!$L$16"}</definedName>
    <definedName name="__cep1" localSheetId="19" hidden="1">{"'Sheet1'!$L$16"}</definedName>
    <definedName name="__cep1" localSheetId="6" hidden="1">{"'Sheet1'!$L$16"}</definedName>
    <definedName name="__cep1" localSheetId="27" hidden="1">{"'Sheet1'!$L$16"}</definedName>
    <definedName name="__cep1" localSheetId="24" hidden="1">{"'Sheet1'!$L$16"}</definedName>
    <definedName name="__cep1" localSheetId="25" hidden="1">{"'Sheet1'!$L$16"}</definedName>
    <definedName name="__cep1" hidden="1">{"'Sheet1'!$L$16"}</definedName>
    <definedName name="__Coc39" localSheetId="21" hidden="1">{"'Sheet1'!$L$16"}</definedName>
    <definedName name="__Coc39" localSheetId="13" hidden="1">{"'Sheet1'!$L$16"}</definedName>
    <definedName name="__Coc39" localSheetId="1" hidden="1">{"'Sheet1'!$L$16"}</definedName>
    <definedName name="__Coc39" localSheetId="2" hidden="1">{"'Sheet1'!$L$16"}</definedName>
    <definedName name="__Coc39" localSheetId="3" hidden="1">{"'Sheet1'!$L$16"}</definedName>
    <definedName name="__Coc39" localSheetId="14" hidden="1">{"'Sheet1'!$L$16"}</definedName>
    <definedName name="__Coc39" localSheetId="4" hidden="1">{"'Sheet1'!$L$16"}</definedName>
    <definedName name="__Coc39" localSheetId="10" hidden="1">{"'Sheet1'!$L$16"}</definedName>
    <definedName name="__Coc39" localSheetId="8" hidden="1">{"'Sheet1'!$L$16"}</definedName>
    <definedName name="__Coc39" localSheetId="15" hidden="1">{"'Sheet1'!$L$16"}</definedName>
    <definedName name="__Coc39" localSheetId="5" hidden="1">{"'Sheet1'!$L$16"}</definedName>
    <definedName name="__Coc39" localSheetId="7" hidden="1">{"'Sheet1'!$L$16"}</definedName>
    <definedName name="__Coc39" localSheetId="9" hidden="1">{"'Sheet1'!$L$16"}</definedName>
    <definedName name="__Coc39" localSheetId="11" hidden="1">{"'Sheet1'!$L$16"}</definedName>
    <definedName name="__Coc39" localSheetId="12" hidden="1">{"'Sheet1'!$L$16"}</definedName>
    <definedName name="__Coc39" localSheetId="19" hidden="1">{"'Sheet1'!$L$16"}</definedName>
    <definedName name="__Coc39" localSheetId="6" hidden="1">{"'Sheet1'!$L$16"}</definedName>
    <definedName name="__Coc39" localSheetId="27" hidden="1">{"'Sheet1'!$L$16"}</definedName>
    <definedName name="__Coc39" localSheetId="24" hidden="1">{"'Sheet1'!$L$16"}</definedName>
    <definedName name="__Coc39" localSheetId="25" hidden="1">{"'Sheet1'!$L$16"}</definedName>
    <definedName name="__Coc39" hidden="1">{"'Sheet1'!$L$16"}</definedName>
    <definedName name="__Goi8" localSheetId="21" hidden="1">{"'Sheet1'!$L$16"}</definedName>
    <definedName name="__Goi8" localSheetId="13" hidden="1">{"'Sheet1'!$L$16"}</definedName>
    <definedName name="__Goi8" localSheetId="1" hidden="1">{"'Sheet1'!$L$16"}</definedName>
    <definedName name="__Goi8" localSheetId="2" hidden="1">{"'Sheet1'!$L$16"}</definedName>
    <definedName name="__Goi8" localSheetId="3" hidden="1">{"'Sheet1'!$L$16"}</definedName>
    <definedName name="__Goi8" localSheetId="14" hidden="1">{"'Sheet1'!$L$16"}</definedName>
    <definedName name="__Goi8" localSheetId="4" hidden="1">{"'Sheet1'!$L$16"}</definedName>
    <definedName name="__Goi8" localSheetId="10" hidden="1">{"'Sheet1'!$L$16"}</definedName>
    <definedName name="__Goi8" localSheetId="8" hidden="1">{"'Sheet1'!$L$16"}</definedName>
    <definedName name="__Goi8" localSheetId="15" hidden="1">{"'Sheet1'!$L$16"}</definedName>
    <definedName name="__Goi8" localSheetId="5" hidden="1">{"'Sheet1'!$L$16"}</definedName>
    <definedName name="__Goi8" localSheetId="7" hidden="1">{"'Sheet1'!$L$16"}</definedName>
    <definedName name="__Goi8" localSheetId="9" hidden="1">{"'Sheet1'!$L$16"}</definedName>
    <definedName name="__Goi8" localSheetId="11" hidden="1">{"'Sheet1'!$L$16"}</definedName>
    <definedName name="__Goi8" localSheetId="12" hidden="1">{"'Sheet1'!$L$16"}</definedName>
    <definedName name="__Goi8" localSheetId="19" hidden="1">{"'Sheet1'!$L$16"}</definedName>
    <definedName name="__Goi8" localSheetId="6" hidden="1">{"'Sheet1'!$L$16"}</definedName>
    <definedName name="__Goi8" localSheetId="27" hidden="1">{"'Sheet1'!$L$16"}</definedName>
    <definedName name="__Goi8" localSheetId="24" hidden="1">{"'Sheet1'!$L$16"}</definedName>
    <definedName name="__Goi8" localSheetId="25" hidden="1">{"'Sheet1'!$L$16"}</definedName>
    <definedName name="__Goi8" hidden="1">{"'Sheet1'!$L$16"}</definedName>
    <definedName name="__h1" localSheetId="20" hidden="1">{"'Sheet1'!$L$16"}</definedName>
    <definedName name="__h1" localSheetId="21" hidden="1">{"'Sheet1'!$L$16"}</definedName>
    <definedName name="__h1" localSheetId="22" hidden="1">{"'Sheet1'!$L$16"}</definedName>
    <definedName name="__h1" localSheetId="13" hidden="1">{"'Sheet1'!$L$16"}</definedName>
    <definedName name="__h1" localSheetId="1" hidden="1">{"'Sheet1'!$L$16"}</definedName>
    <definedName name="__h1" localSheetId="2" hidden="1">{"'Sheet1'!$L$16"}</definedName>
    <definedName name="__h1" localSheetId="3" hidden="1">{"'Sheet1'!$L$16"}</definedName>
    <definedName name="__h1" localSheetId="14" hidden="1">{"'Sheet1'!$L$16"}</definedName>
    <definedName name="__h1" localSheetId="4" hidden="1">{"'Sheet1'!$L$16"}</definedName>
    <definedName name="__h1" localSheetId="10" hidden="1">{"'Sheet1'!$L$16"}</definedName>
    <definedName name="__h1" localSheetId="8" hidden="1">{"'Sheet1'!$L$16"}</definedName>
    <definedName name="__h1" localSheetId="15" hidden="1">{"'Sheet1'!$L$16"}</definedName>
    <definedName name="__h1" localSheetId="5" hidden="1">{"'Sheet1'!$L$16"}</definedName>
    <definedName name="__h1" localSheetId="7" hidden="1">{"'Sheet1'!$L$16"}</definedName>
    <definedName name="__h1" localSheetId="9" hidden="1">{"'Sheet1'!$L$16"}</definedName>
    <definedName name="__h1" localSheetId="11" hidden="1">{"'Sheet1'!$L$16"}</definedName>
    <definedName name="__h1" localSheetId="12" hidden="1">{"'Sheet1'!$L$16"}</definedName>
    <definedName name="__h1" localSheetId="19" hidden="1">{"'Sheet1'!$L$16"}</definedName>
    <definedName name="__h1" localSheetId="6" hidden="1">{"'Sheet1'!$L$16"}</definedName>
    <definedName name="__h1" localSheetId="27" hidden="1">{"'Sheet1'!$L$16"}</definedName>
    <definedName name="__h1" localSheetId="24" hidden="1">{"'Sheet1'!$L$16"}</definedName>
    <definedName name="__h1" localSheetId="25" hidden="1">{"'Sheet1'!$L$16"}</definedName>
    <definedName name="__h1" hidden="1">{"'Sheet1'!$L$16"}</definedName>
    <definedName name="__hu1" localSheetId="20" hidden="1">{"'Sheet1'!$L$16"}</definedName>
    <definedName name="__hu1" localSheetId="21" hidden="1">{"'Sheet1'!$L$16"}</definedName>
    <definedName name="__hu1" localSheetId="22" hidden="1">{"'Sheet1'!$L$16"}</definedName>
    <definedName name="__hu1" localSheetId="13" hidden="1">{"'Sheet1'!$L$16"}</definedName>
    <definedName name="__hu1" localSheetId="1" hidden="1">{"'Sheet1'!$L$16"}</definedName>
    <definedName name="__hu1" localSheetId="2" hidden="1">{"'Sheet1'!$L$16"}</definedName>
    <definedName name="__hu1" localSheetId="3" hidden="1">{"'Sheet1'!$L$16"}</definedName>
    <definedName name="__hu1" localSheetId="14" hidden="1">{"'Sheet1'!$L$16"}</definedName>
    <definedName name="__hu1" localSheetId="4" hidden="1">{"'Sheet1'!$L$16"}</definedName>
    <definedName name="__hu1" localSheetId="10" hidden="1">{"'Sheet1'!$L$16"}</definedName>
    <definedName name="__hu1" localSheetId="8" hidden="1">{"'Sheet1'!$L$16"}</definedName>
    <definedName name="__hu1" localSheetId="15" hidden="1">{"'Sheet1'!$L$16"}</definedName>
    <definedName name="__hu1" localSheetId="5" hidden="1">{"'Sheet1'!$L$16"}</definedName>
    <definedName name="__hu1" localSheetId="7" hidden="1">{"'Sheet1'!$L$16"}</definedName>
    <definedName name="__hu1" localSheetId="9" hidden="1">{"'Sheet1'!$L$16"}</definedName>
    <definedName name="__hu1" localSheetId="11" hidden="1">{"'Sheet1'!$L$16"}</definedName>
    <definedName name="__hu1" localSheetId="12" hidden="1">{"'Sheet1'!$L$16"}</definedName>
    <definedName name="__hu1" localSheetId="19" hidden="1">{"'Sheet1'!$L$16"}</definedName>
    <definedName name="__hu1" localSheetId="6" hidden="1">{"'Sheet1'!$L$16"}</definedName>
    <definedName name="__hu1" localSheetId="27" hidden="1">{"'Sheet1'!$L$16"}</definedName>
    <definedName name="__hu1" localSheetId="24" hidden="1">{"'Sheet1'!$L$16"}</definedName>
    <definedName name="__hu1" localSheetId="25" hidden="1">{"'Sheet1'!$L$16"}</definedName>
    <definedName name="__hu1" hidden="1">{"'Sheet1'!$L$16"}</definedName>
    <definedName name="__hu2" localSheetId="20" hidden="1">{"'Sheet1'!$L$16"}</definedName>
    <definedName name="__hu2" localSheetId="21" hidden="1">{"'Sheet1'!$L$16"}</definedName>
    <definedName name="__hu2" localSheetId="22" hidden="1">{"'Sheet1'!$L$16"}</definedName>
    <definedName name="__hu2" localSheetId="13" hidden="1">{"'Sheet1'!$L$16"}</definedName>
    <definedName name="__hu2" localSheetId="1" hidden="1">{"'Sheet1'!$L$16"}</definedName>
    <definedName name="__hu2" localSheetId="2" hidden="1">{"'Sheet1'!$L$16"}</definedName>
    <definedName name="__hu2" localSheetId="3" hidden="1">{"'Sheet1'!$L$16"}</definedName>
    <definedName name="__hu2" localSheetId="14" hidden="1">{"'Sheet1'!$L$16"}</definedName>
    <definedName name="__hu2" localSheetId="4" hidden="1">{"'Sheet1'!$L$16"}</definedName>
    <definedName name="__hu2" localSheetId="10" hidden="1">{"'Sheet1'!$L$16"}</definedName>
    <definedName name="__hu2" localSheetId="8" hidden="1">{"'Sheet1'!$L$16"}</definedName>
    <definedName name="__hu2" localSheetId="15" hidden="1">{"'Sheet1'!$L$16"}</definedName>
    <definedName name="__hu2" localSheetId="5" hidden="1">{"'Sheet1'!$L$16"}</definedName>
    <definedName name="__hu2" localSheetId="7" hidden="1">{"'Sheet1'!$L$16"}</definedName>
    <definedName name="__hu2" localSheetId="9" hidden="1">{"'Sheet1'!$L$16"}</definedName>
    <definedName name="__hu2" localSheetId="11" hidden="1">{"'Sheet1'!$L$16"}</definedName>
    <definedName name="__hu2" localSheetId="12" hidden="1">{"'Sheet1'!$L$16"}</definedName>
    <definedName name="__hu2" localSheetId="19" hidden="1">{"'Sheet1'!$L$16"}</definedName>
    <definedName name="__hu2" localSheetId="6" hidden="1">{"'Sheet1'!$L$16"}</definedName>
    <definedName name="__hu2" localSheetId="27" hidden="1">{"'Sheet1'!$L$16"}</definedName>
    <definedName name="__hu2" localSheetId="24" hidden="1">{"'Sheet1'!$L$16"}</definedName>
    <definedName name="__hu2" localSheetId="25" hidden="1">{"'Sheet1'!$L$16"}</definedName>
    <definedName name="__hu2" hidden="1">{"'Sheet1'!$L$16"}</definedName>
    <definedName name="__hu5" localSheetId="20" hidden="1">{"'Sheet1'!$L$16"}</definedName>
    <definedName name="__hu5" localSheetId="21" hidden="1">{"'Sheet1'!$L$16"}</definedName>
    <definedName name="__hu5" localSheetId="22" hidden="1">{"'Sheet1'!$L$16"}</definedName>
    <definedName name="__hu5" localSheetId="13" hidden="1">{"'Sheet1'!$L$16"}</definedName>
    <definedName name="__hu5" localSheetId="1" hidden="1">{"'Sheet1'!$L$16"}</definedName>
    <definedName name="__hu5" localSheetId="2" hidden="1">{"'Sheet1'!$L$16"}</definedName>
    <definedName name="__hu5" localSheetId="3" hidden="1">{"'Sheet1'!$L$16"}</definedName>
    <definedName name="__hu5" localSheetId="14" hidden="1">{"'Sheet1'!$L$16"}</definedName>
    <definedName name="__hu5" localSheetId="4" hidden="1">{"'Sheet1'!$L$16"}</definedName>
    <definedName name="__hu5" localSheetId="10" hidden="1">{"'Sheet1'!$L$16"}</definedName>
    <definedName name="__hu5" localSheetId="8" hidden="1">{"'Sheet1'!$L$16"}</definedName>
    <definedName name="__hu5" localSheetId="15" hidden="1">{"'Sheet1'!$L$16"}</definedName>
    <definedName name="__hu5" localSheetId="5" hidden="1">{"'Sheet1'!$L$16"}</definedName>
    <definedName name="__hu5" localSheetId="7" hidden="1">{"'Sheet1'!$L$16"}</definedName>
    <definedName name="__hu5" localSheetId="9" hidden="1">{"'Sheet1'!$L$16"}</definedName>
    <definedName name="__hu5" localSheetId="11" hidden="1">{"'Sheet1'!$L$16"}</definedName>
    <definedName name="__hu5" localSheetId="12" hidden="1">{"'Sheet1'!$L$16"}</definedName>
    <definedName name="__hu5" localSheetId="19" hidden="1">{"'Sheet1'!$L$16"}</definedName>
    <definedName name="__hu5" localSheetId="6" hidden="1">{"'Sheet1'!$L$16"}</definedName>
    <definedName name="__hu5" localSheetId="27" hidden="1">{"'Sheet1'!$L$16"}</definedName>
    <definedName name="__hu5" localSheetId="24" hidden="1">{"'Sheet1'!$L$16"}</definedName>
    <definedName name="__hu5" localSheetId="25" hidden="1">{"'Sheet1'!$L$16"}</definedName>
    <definedName name="__hu5" hidden="1">{"'Sheet1'!$L$16"}</definedName>
    <definedName name="__hu6" localSheetId="20" hidden="1">{"'Sheet1'!$L$16"}</definedName>
    <definedName name="__hu6" localSheetId="21" hidden="1">{"'Sheet1'!$L$16"}</definedName>
    <definedName name="__hu6" localSheetId="22" hidden="1">{"'Sheet1'!$L$16"}</definedName>
    <definedName name="__hu6" localSheetId="13" hidden="1">{"'Sheet1'!$L$16"}</definedName>
    <definedName name="__hu6" localSheetId="1" hidden="1">{"'Sheet1'!$L$16"}</definedName>
    <definedName name="__hu6" localSheetId="2" hidden="1">{"'Sheet1'!$L$16"}</definedName>
    <definedName name="__hu6" localSheetId="3" hidden="1">{"'Sheet1'!$L$16"}</definedName>
    <definedName name="__hu6" localSheetId="14" hidden="1">{"'Sheet1'!$L$16"}</definedName>
    <definedName name="__hu6" localSheetId="4" hidden="1">{"'Sheet1'!$L$16"}</definedName>
    <definedName name="__hu6" localSheetId="10" hidden="1">{"'Sheet1'!$L$16"}</definedName>
    <definedName name="__hu6" localSheetId="8" hidden="1">{"'Sheet1'!$L$16"}</definedName>
    <definedName name="__hu6" localSheetId="15" hidden="1">{"'Sheet1'!$L$16"}</definedName>
    <definedName name="__hu6" localSheetId="5" hidden="1">{"'Sheet1'!$L$16"}</definedName>
    <definedName name="__hu6" localSheetId="7" hidden="1">{"'Sheet1'!$L$16"}</definedName>
    <definedName name="__hu6" localSheetId="9" hidden="1">{"'Sheet1'!$L$16"}</definedName>
    <definedName name="__hu6" localSheetId="11" hidden="1">{"'Sheet1'!$L$16"}</definedName>
    <definedName name="__hu6" localSheetId="12" hidden="1">{"'Sheet1'!$L$16"}</definedName>
    <definedName name="__hu6" localSheetId="19" hidden="1">{"'Sheet1'!$L$16"}</definedName>
    <definedName name="__hu6" localSheetId="6" hidden="1">{"'Sheet1'!$L$16"}</definedName>
    <definedName name="__hu6" localSheetId="27" hidden="1">{"'Sheet1'!$L$16"}</definedName>
    <definedName name="__hu6" localSheetId="24" hidden="1">{"'Sheet1'!$L$16"}</definedName>
    <definedName name="__hu6" localSheetId="25" hidden="1">{"'Sheet1'!$L$16"}</definedName>
    <definedName name="__hu6" hidden="1">{"'Sheet1'!$L$16"}</definedName>
    <definedName name="__hu7" localSheetId="21" hidden="1">{"'Sheet1'!$L$16"}</definedName>
    <definedName name="__hu7" localSheetId="13" hidden="1">{"'Sheet1'!$L$16"}</definedName>
    <definedName name="__hu7" localSheetId="1" hidden="1">{"'Sheet1'!$L$16"}</definedName>
    <definedName name="__hu7" localSheetId="2" hidden="1">{"'Sheet1'!$L$16"}</definedName>
    <definedName name="__hu7" localSheetId="3" hidden="1">{"'Sheet1'!$L$16"}</definedName>
    <definedName name="__hu7" localSheetId="14" hidden="1">{"'Sheet1'!$L$16"}</definedName>
    <definedName name="__hu7" localSheetId="4" hidden="1">{"'Sheet1'!$L$16"}</definedName>
    <definedName name="__hu7" localSheetId="10" hidden="1">{"'Sheet1'!$L$16"}</definedName>
    <definedName name="__hu7" localSheetId="8" hidden="1">{"'Sheet1'!$L$16"}</definedName>
    <definedName name="__hu7" localSheetId="15" hidden="1">{"'Sheet1'!$L$16"}</definedName>
    <definedName name="__hu7" localSheetId="5" hidden="1">{"'Sheet1'!$L$16"}</definedName>
    <definedName name="__hu7" localSheetId="7" hidden="1">{"'Sheet1'!$L$16"}</definedName>
    <definedName name="__hu7" localSheetId="9" hidden="1">{"'Sheet1'!$L$16"}</definedName>
    <definedName name="__hu7" localSheetId="11" hidden="1">{"'Sheet1'!$L$16"}</definedName>
    <definedName name="__hu7" localSheetId="12" hidden="1">{"'Sheet1'!$L$16"}</definedName>
    <definedName name="__hu7" localSheetId="19" hidden="1">{"'Sheet1'!$L$16"}</definedName>
    <definedName name="__hu7" localSheetId="6" hidden="1">{"'Sheet1'!$L$16"}</definedName>
    <definedName name="__hu7" localSheetId="27" hidden="1">{"'Sheet1'!$L$16"}</definedName>
    <definedName name="__hu7" localSheetId="24" hidden="1">{"'Sheet1'!$L$16"}</definedName>
    <definedName name="__hu7" localSheetId="25" hidden="1">{"'Sheet1'!$L$16"}</definedName>
    <definedName name="__hu7" hidden="1">{"'Sheet1'!$L$16"}</definedName>
    <definedName name="__IntlFixup" hidden="1">TRUE</definedName>
    <definedName name="__Lan1" localSheetId="21" hidden="1">{"'Sheet1'!$L$16"}</definedName>
    <definedName name="__Lan1" localSheetId="13" hidden="1">{"'Sheet1'!$L$16"}</definedName>
    <definedName name="__Lan1" localSheetId="1" hidden="1">{"'Sheet1'!$L$16"}</definedName>
    <definedName name="__Lan1" localSheetId="2" hidden="1">{"'Sheet1'!$L$16"}</definedName>
    <definedName name="__Lan1" localSheetId="3" hidden="1">{"'Sheet1'!$L$16"}</definedName>
    <definedName name="__Lan1" localSheetId="14" hidden="1">{"'Sheet1'!$L$16"}</definedName>
    <definedName name="__Lan1" localSheetId="4" hidden="1">{"'Sheet1'!$L$16"}</definedName>
    <definedName name="__Lan1" localSheetId="10" hidden="1">{"'Sheet1'!$L$16"}</definedName>
    <definedName name="__Lan1" localSheetId="8" hidden="1">{"'Sheet1'!$L$16"}</definedName>
    <definedName name="__Lan1" localSheetId="15" hidden="1">{"'Sheet1'!$L$16"}</definedName>
    <definedName name="__Lan1" localSheetId="5" hidden="1">{"'Sheet1'!$L$16"}</definedName>
    <definedName name="__Lan1" localSheetId="7" hidden="1">{"'Sheet1'!$L$16"}</definedName>
    <definedName name="__Lan1" localSheetId="9" hidden="1">{"'Sheet1'!$L$16"}</definedName>
    <definedName name="__Lan1" localSheetId="11" hidden="1">{"'Sheet1'!$L$16"}</definedName>
    <definedName name="__Lan1" localSheetId="12" hidden="1">{"'Sheet1'!$L$16"}</definedName>
    <definedName name="__Lan1" localSheetId="19" hidden="1">{"'Sheet1'!$L$16"}</definedName>
    <definedName name="__Lan1" localSheetId="6" hidden="1">{"'Sheet1'!$L$16"}</definedName>
    <definedName name="__Lan1" localSheetId="27" hidden="1">{"'Sheet1'!$L$16"}</definedName>
    <definedName name="__Lan1" localSheetId="24" hidden="1">{"'Sheet1'!$L$16"}</definedName>
    <definedName name="__Lan1" localSheetId="25" hidden="1">{"'Sheet1'!$L$16"}</definedName>
    <definedName name="__Lan1" hidden="1">{"'Sheet1'!$L$16"}</definedName>
    <definedName name="__Lan2" localSheetId="1" hidden="1">{"'Sheet1'!$L$16"}</definedName>
    <definedName name="__Lan2" localSheetId="2" hidden="1">{"'Sheet1'!$L$16"}</definedName>
    <definedName name="__Lan2" localSheetId="3" hidden="1">{"'Sheet1'!$L$16"}</definedName>
    <definedName name="__Lan2" localSheetId="4" hidden="1">{"'Sheet1'!$L$16"}</definedName>
    <definedName name="__Lan2" localSheetId="10" hidden="1">{"'Sheet1'!$L$16"}</definedName>
    <definedName name="__Lan2" localSheetId="8" hidden="1">{"'Sheet1'!$L$16"}</definedName>
    <definedName name="__Lan2" localSheetId="5" hidden="1">{"'Sheet1'!$L$16"}</definedName>
    <definedName name="__Lan2" localSheetId="7" hidden="1">{"'Sheet1'!$L$16"}</definedName>
    <definedName name="__Lan2" localSheetId="9" hidden="1">{"'Sheet1'!$L$16"}</definedName>
    <definedName name="__Lan2" localSheetId="11" hidden="1">{"'Sheet1'!$L$16"}</definedName>
    <definedName name="__Lan2" localSheetId="12" hidden="1">{"'Sheet1'!$L$16"}</definedName>
    <definedName name="__Lan2" localSheetId="6" hidden="1">{"'Sheet1'!$L$16"}</definedName>
    <definedName name="__Lan2" hidden="1">{"'Sheet1'!$L$16"}</definedName>
    <definedName name="__LAN3" localSheetId="21" hidden="1">{"'Sheet1'!$L$16"}</definedName>
    <definedName name="__LAN3" localSheetId="13" hidden="1">{"'Sheet1'!$L$16"}</definedName>
    <definedName name="__LAN3" localSheetId="1" hidden="1">{"'Sheet1'!$L$16"}</definedName>
    <definedName name="__LAN3" localSheetId="2" hidden="1">{"'Sheet1'!$L$16"}</definedName>
    <definedName name="__LAN3" localSheetId="3" hidden="1">{"'Sheet1'!$L$16"}</definedName>
    <definedName name="__LAN3" localSheetId="14" hidden="1">{"'Sheet1'!$L$16"}</definedName>
    <definedName name="__LAN3" localSheetId="4" hidden="1">{"'Sheet1'!$L$16"}</definedName>
    <definedName name="__LAN3" localSheetId="10" hidden="1">{"'Sheet1'!$L$16"}</definedName>
    <definedName name="__LAN3" localSheetId="8" hidden="1">{"'Sheet1'!$L$16"}</definedName>
    <definedName name="__LAN3" localSheetId="15" hidden="1">{"'Sheet1'!$L$16"}</definedName>
    <definedName name="__LAN3" localSheetId="5" hidden="1">{"'Sheet1'!$L$16"}</definedName>
    <definedName name="__LAN3" localSheetId="7" hidden="1">{"'Sheet1'!$L$16"}</definedName>
    <definedName name="__LAN3" localSheetId="9" hidden="1">{"'Sheet1'!$L$16"}</definedName>
    <definedName name="__LAN3" localSheetId="11" hidden="1">{"'Sheet1'!$L$16"}</definedName>
    <definedName name="__LAN3" localSheetId="12" hidden="1">{"'Sheet1'!$L$16"}</definedName>
    <definedName name="__LAN3" localSheetId="19" hidden="1">{"'Sheet1'!$L$16"}</definedName>
    <definedName name="__LAN3" localSheetId="6" hidden="1">{"'Sheet1'!$L$16"}</definedName>
    <definedName name="__LAN3" localSheetId="27" hidden="1">{"'Sheet1'!$L$16"}</definedName>
    <definedName name="__LAN3" localSheetId="24" hidden="1">{"'Sheet1'!$L$16"}</definedName>
    <definedName name="__LAN3" localSheetId="25" hidden="1">{"'Sheet1'!$L$16"}</definedName>
    <definedName name="__LAN3" hidden="1">{"'Sheet1'!$L$16"}</definedName>
    <definedName name="__lk2" localSheetId="21" hidden="1">{"'Sheet1'!$L$16"}</definedName>
    <definedName name="__lk2" localSheetId="13" hidden="1">{"'Sheet1'!$L$16"}</definedName>
    <definedName name="__lk2" localSheetId="1" hidden="1">{"'Sheet1'!$L$16"}</definedName>
    <definedName name="__lk2" localSheetId="2" hidden="1">{"'Sheet1'!$L$16"}</definedName>
    <definedName name="__lk2" localSheetId="3" hidden="1">{"'Sheet1'!$L$16"}</definedName>
    <definedName name="__lk2" localSheetId="14" hidden="1">{"'Sheet1'!$L$16"}</definedName>
    <definedName name="__lk2" localSheetId="4" hidden="1">{"'Sheet1'!$L$16"}</definedName>
    <definedName name="__lk2" localSheetId="10" hidden="1">{"'Sheet1'!$L$16"}</definedName>
    <definedName name="__lk2" localSheetId="8" hidden="1">{"'Sheet1'!$L$16"}</definedName>
    <definedName name="__lk2" localSheetId="15" hidden="1">{"'Sheet1'!$L$16"}</definedName>
    <definedName name="__lk2" localSheetId="5" hidden="1">{"'Sheet1'!$L$16"}</definedName>
    <definedName name="__lk2" localSheetId="7" hidden="1">{"'Sheet1'!$L$16"}</definedName>
    <definedName name="__lk2" localSheetId="9" hidden="1">{"'Sheet1'!$L$16"}</definedName>
    <definedName name="__lk2" localSheetId="11" hidden="1">{"'Sheet1'!$L$16"}</definedName>
    <definedName name="__lk2" localSheetId="12" hidden="1">{"'Sheet1'!$L$16"}</definedName>
    <definedName name="__lk2" localSheetId="19" hidden="1">{"'Sheet1'!$L$16"}</definedName>
    <definedName name="__lk2" localSheetId="6" hidden="1">{"'Sheet1'!$L$16"}</definedName>
    <definedName name="__lk2" localSheetId="27" hidden="1">{"'Sheet1'!$L$16"}</definedName>
    <definedName name="__lk2" localSheetId="24" hidden="1">{"'Sheet1'!$L$16"}</definedName>
    <definedName name="__lk2" localSheetId="25" hidden="1">{"'Sheet1'!$L$16"}</definedName>
    <definedName name="__lk2" hidden="1">{"'Sheet1'!$L$16"}</definedName>
    <definedName name="__M36" localSheetId="20" hidden="1">{"'Sheet1'!$L$16"}</definedName>
    <definedName name="__M36" localSheetId="21" hidden="1">{"'Sheet1'!$L$16"}</definedName>
    <definedName name="__M36" localSheetId="22" hidden="1">{"'Sheet1'!$L$16"}</definedName>
    <definedName name="__M36" localSheetId="13" hidden="1">{"'Sheet1'!$L$16"}</definedName>
    <definedName name="__M36" localSheetId="1" hidden="1">{"'Sheet1'!$L$16"}</definedName>
    <definedName name="__M36" localSheetId="2" hidden="1">{"'Sheet1'!$L$16"}</definedName>
    <definedName name="__M36" localSheetId="3" hidden="1">{"'Sheet1'!$L$16"}</definedName>
    <definedName name="__M36" localSheetId="14" hidden="1">{"'Sheet1'!$L$16"}</definedName>
    <definedName name="__M36" localSheetId="4" hidden="1">{"'Sheet1'!$L$16"}</definedName>
    <definedName name="__M36" localSheetId="10" hidden="1">{"'Sheet1'!$L$16"}</definedName>
    <definedName name="__M36" localSheetId="8" hidden="1">{"'Sheet1'!$L$16"}</definedName>
    <definedName name="__M36" localSheetId="15" hidden="1">{"'Sheet1'!$L$16"}</definedName>
    <definedName name="__M36" localSheetId="5" hidden="1">{"'Sheet1'!$L$16"}</definedName>
    <definedName name="__M36" localSheetId="7" hidden="1">{"'Sheet1'!$L$16"}</definedName>
    <definedName name="__M36" localSheetId="9" hidden="1">{"'Sheet1'!$L$16"}</definedName>
    <definedName name="__M36" localSheetId="11" hidden="1">{"'Sheet1'!$L$16"}</definedName>
    <definedName name="__M36" localSheetId="12" hidden="1">{"'Sheet1'!$L$16"}</definedName>
    <definedName name="__M36" localSheetId="19" hidden="1">{"'Sheet1'!$L$16"}</definedName>
    <definedName name="__M36" localSheetId="6" hidden="1">{"'Sheet1'!$L$16"}</definedName>
    <definedName name="__M36" localSheetId="27" hidden="1">{"'Sheet1'!$L$16"}</definedName>
    <definedName name="__M36" localSheetId="24" hidden="1">{"'Sheet1'!$L$16"}</definedName>
    <definedName name="__M36" localSheetId="25" hidden="1">{"'Sheet1'!$L$16"}</definedName>
    <definedName name="__M36" hidden="1">{"'Sheet1'!$L$16"}</definedName>
    <definedName name="__nam1" localSheetId="13" hidden="1">{"'Sheet1'!$L$16"}</definedName>
    <definedName name="__nam1" localSheetId="1" hidden="1">{"'Sheet1'!$L$16"}</definedName>
    <definedName name="__nam1" localSheetId="2" hidden="1">{"'Sheet1'!$L$16"}</definedName>
    <definedName name="__nam1" localSheetId="3" hidden="1">{"'Sheet1'!$L$16"}</definedName>
    <definedName name="__nam1" localSheetId="14" hidden="1">{"'Sheet1'!$L$16"}</definedName>
    <definedName name="__nam1" localSheetId="4" hidden="1">{"'Sheet1'!$L$16"}</definedName>
    <definedName name="__nam1" localSheetId="10" hidden="1">{"'Sheet1'!$L$16"}</definedName>
    <definedName name="__nam1" localSheetId="8" hidden="1">{"'Sheet1'!$L$16"}</definedName>
    <definedName name="__nam1" localSheetId="15" hidden="1">{"'Sheet1'!$L$16"}</definedName>
    <definedName name="__nam1" localSheetId="5" hidden="1">{"'Sheet1'!$L$16"}</definedName>
    <definedName name="__nam1" localSheetId="7" hidden="1">{"'Sheet1'!$L$16"}</definedName>
    <definedName name="__nam1" localSheetId="9" hidden="1">{"'Sheet1'!$L$16"}</definedName>
    <definedName name="__nam1" localSheetId="11" hidden="1">{"'Sheet1'!$L$16"}</definedName>
    <definedName name="__nam1" localSheetId="12" hidden="1">{"'Sheet1'!$L$16"}</definedName>
    <definedName name="__nam1" localSheetId="6" hidden="1">{"'Sheet1'!$L$16"}</definedName>
    <definedName name="__nam1" hidden="1">{"'Sheet1'!$L$16"}</definedName>
    <definedName name="__NSO2" localSheetId="20" hidden="1">{"'Sheet1'!$L$16"}</definedName>
    <definedName name="__NSO2" localSheetId="21" hidden="1">{"'Sheet1'!$L$16"}</definedName>
    <definedName name="__NSO2" localSheetId="22" hidden="1">{"'Sheet1'!$L$16"}</definedName>
    <definedName name="__NSO2" localSheetId="13" hidden="1">{"'Sheet1'!$L$16"}</definedName>
    <definedName name="__NSO2" localSheetId="1" hidden="1">{"'Sheet1'!$L$16"}</definedName>
    <definedName name="__NSO2" localSheetId="2" hidden="1">{"'Sheet1'!$L$16"}</definedName>
    <definedName name="__NSO2" localSheetId="3" hidden="1">{"'Sheet1'!$L$16"}</definedName>
    <definedName name="__NSO2" localSheetId="14" hidden="1">{"'Sheet1'!$L$16"}</definedName>
    <definedName name="__NSO2" localSheetId="4" hidden="1">{"'Sheet1'!$L$16"}</definedName>
    <definedName name="__NSO2" localSheetId="10" hidden="1">{"'Sheet1'!$L$16"}</definedName>
    <definedName name="__NSO2" localSheetId="8" hidden="1">{"'Sheet1'!$L$16"}</definedName>
    <definedName name="__NSO2" localSheetId="15" hidden="1">{"'Sheet1'!$L$16"}</definedName>
    <definedName name="__NSO2" localSheetId="5" hidden="1">{"'Sheet1'!$L$16"}</definedName>
    <definedName name="__NSO2" localSheetId="7" hidden="1">{"'Sheet1'!$L$16"}</definedName>
    <definedName name="__NSO2" localSheetId="9" hidden="1">{"'Sheet1'!$L$16"}</definedName>
    <definedName name="__NSO2" localSheetId="11" hidden="1">{"'Sheet1'!$L$16"}</definedName>
    <definedName name="__NSO2" localSheetId="12" hidden="1">{"'Sheet1'!$L$16"}</definedName>
    <definedName name="__NSO2" localSheetId="19" hidden="1">{"'Sheet1'!$L$16"}</definedName>
    <definedName name="__NSO2" localSheetId="6" hidden="1">{"'Sheet1'!$L$16"}</definedName>
    <definedName name="__NSO2" localSheetId="27" hidden="1">{"'Sheet1'!$L$16"}</definedName>
    <definedName name="__NSO2" localSheetId="24" hidden="1">{"'Sheet1'!$L$16"}</definedName>
    <definedName name="__NSO2" localSheetId="25" hidden="1">{"'Sheet1'!$L$16"}</definedName>
    <definedName name="__NSO2" hidden="1">{"'Sheet1'!$L$16"}</definedName>
    <definedName name="__PA3" localSheetId="20" hidden="1">{"'Sheet1'!$L$16"}</definedName>
    <definedName name="__PA3" localSheetId="21" hidden="1">{"'Sheet1'!$L$16"}</definedName>
    <definedName name="__PA3" localSheetId="22" hidden="1">{"'Sheet1'!$L$16"}</definedName>
    <definedName name="__PA3" localSheetId="13" hidden="1">{"'Sheet1'!$L$16"}</definedName>
    <definedName name="__PA3" localSheetId="1" hidden="1">{"'Sheet1'!$L$16"}</definedName>
    <definedName name="__PA3" localSheetId="2" hidden="1">{"'Sheet1'!$L$16"}</definedName>
    <definedName name="__PA3" localSheetId="3" hidden="1">{"'Sheet1'!$L$16"}</definedName>
    <definedName name="__PA3" localSheetId="14" hidden="1">{"'Sheet1'!$L$16"}</definedName>
    <definedName name="__PA3" localSheetId="4" hidden="1">{"'Sheet1'!$L$16"}</definedName>
    <definedName name="__PA3" localSheetId="10" hidden="1">{"'Sheet1'!$L$16"}</definedName>
    <definedName name="__PA3" localSheetId="8" hidden="1">{"'Sheet1'!$L$16"}</definedName>
    <definedName name="__PA3" localSheetId="15" hidden="1">{"'Sheet1'!$L$16"}</definedName>
    <definedName name="__PA3" localSheetId="5" hidden="1">{"'Sheet1'!$L$16"}</definedName>
    <definedName name="__PA3" localSheetId="7" hidden="1">{"'Sheet1'!$L$16"}</definedName>
    <definedName name="__PA3" localSheetId="9" hidden="1">{"'Sheet1'!$L$16"}</definedName>
    <definedName name="__PA3" localSheetId="11" hidden="1">{"'Sheet1'!$L$16"}</definedName>
    <definedName name="__PA3" localSheetId="12" hidden="1">{"'Sheet1'!$L$16"}</definedName>
    <definedName name="__PA3" localSheetId="19" hidden="1">{"'Sheet1'!$L$16"}</definedName>
    <definedName name="__PA3" localSheetId="6" hidden="1">{"'Sheet1'!$L$16"}</definedName>
    <definedName name="__PA3" localSheetId="27" hidden="1">{"'Sheet1'!$L$16"}</definedName>
    <definedName name="__PA3" localSheetId="24" hidden="1">{"'Sheet1'!$L$16"}</definedName>
    <definedName name="__PA3" localSheetId="25" hidden="1">{"'Sheet1'!$L$16"}</definedName>
    <definedName name="__PA3" hidden="1">{"'Sheet1'!$L$16"}</definedName>
    <definedName name="__phu3" localSheetId="21" hidden="1">{"'Sheet1'!$L$16"}</definedName>
    <definedName name="__phu3" localSheetId="13" hidden="1">{"'Sheet1'!$L$16"}</definedName>
    <definedName name="__phu3" localSheetId="1" hidden="1">{"'Sheet1'!$L$16"}</definedName>
    <definedName name="__phu3" localSheetId="2" hidden="1">{"'Sheet1'!$L$16"}</definedName>
    <definedName name="__phu3" localSheetId="3" hidden="1">{"'Sheet1'!$L$16"}</definedName>
    <definedName name="__phu3" localSheetId="14" hidden="1">{"'Sheet1'!$L$16"}</definedName>
    <definedName name="__phu3" localSheetId="4" hidden="1">{"'Sheet1'!$L$16"}</definedName>
    <definedName name="__phu3" localSheetId="10" hidden="1">{"'Sheet1'!$L$16"}</definedName>
    <definedName name="__phu3" localSheetId="8" hidden="1">{"'Sheet1'!$L$16"}</definedName>
    <definedName name="__phu3" localSheetId="15" hidden="1">{"'Sheet1'!$L$16"}</definedName>
    <definedName name="__phu3" localSheetId="5" hidden="1">{"'Sheet1'!$L$16"}</definedName>
    <definedName name="__phu3" localSheetId="7" hidden="1">{"'Sheet1'!$L$16"}</definedName>
    <definedName name="__phu3" localSheetId="9" hidden="1">{"'Sheet1'!$L$16"}</definedName>
    <definedName name="__phu3" localSheetId="11" hidden="1">{"'Sheet1'!$L$16"}</definedName>
    <definedName name="__phu3" localSheetId="12" hidden="1">{"'Sheet1'!$L$16"}</definedName>
    <definedName name="__phu3" localSheetId="19" hidden="1">{"'Sheet1'!$L$16"}</definedName>
    <definedName name="__phu3" localSheetId="6" hidden="1">{"'Sheet1'!$L$16"}</definedName>
    <definedName name="__phu3" localSheetId="27" hidden="1">{"'Sheet1'!$L$16"}</definedName>
    <definedName name="__phu3" localSheetId="24" hidden="1">{"'Sheet1'!$L$16"}</definedName>
    <definedName name="__phu3" localSheetId="25" hidden="1">{"'Sheet1'!$L$16"}</definedName>
    <definedName name="__phu3" hidden="1">{"'Sheet1'!$L$16"}</definedName>
    <definedName name="__Pl2" localSheetId="20" hidden="1">{"'Sheet1'!$L$16"}</definedName>
    <definedName name="__Pl2" localSheetId="21" hidden="1">{"'Sheet1'!$L$16"}</definedName>
    <definedName name="__Pl2" localSheetId="22" hidden="1">{"'Sheet1'!$L$16"}</definedName>
    <definedName name="__Pl2" localSheetId="13" hidden="1">{"'Sheet1'!$L$16"}</definedName>
    <definedName name="__Pl2" localSheetId="1" hidden="1">{"'Sheet1'!$L$16"}</definedName>
    <definedName name="__Pl2" localSheetId="2" hidden="1">{"'Sheet1'!$L$16"}</definedName>
    <definedName name="__Pl2" localSheetId="3" hidden="1">{"'Sheet1'!$L$16"}</definedName>
    <definedName name="__Pl2" localSheetId="14" hidden="1">{"'Sheet1'!$L$16"}</definedName>
    <definedName name="__Pl2" localSheetId="4" hidden="1">{"'Sheet1'!$L$16"}</definedName>
    <definedName name="__Pl2" localSheetId="10" hidden="1">{"'Sheet1'!$L$16"}</definedName>
    <definedName name="__Pl2" localSheetId="8" hidden="1">{"'Sheet1'!$L$16"}</definedName>
    <definedName name="__Pl2" localSheetId="15" hidden="1">{"'Sheet1'!$L$16"}</definedName>
    <definedName name="__Pl2" localSheetId="5" hidden="1">{"'Sheet1'!$L$16"}</definedName>
    <definedName name="__Pl2" localSheetId="7" hidden="1">{"'Sheet1'!$L$16"}</definedName>
    <definedName name="__Pl2" localSheetId="9" hidden="1">{"'Sheet1'!$L$16"}</definedName>
    <definedName name="__Pl2" localSheetId="11" hidden="1">{"'Sheet1'!$L$16"}</definedName>
    <definedName name="__Pl2" localSheetId="12" hidden="1">{"'Sheet1'!$L$16"}</definedName>
    <definedName name="__Pl2" localSheetId="19" hidden="1">{"'Sheet1'!$L$16"}</definedName>
    <definedName name="__Pl2" localSheetId="6" hidden="1">{"'Sheet1'!$L$16"}</definedName>
    <definedName name="__Pl2" localSheetId="27" hidden="1">{"'Sheet1'!$L$16"}</definedName>
    <definedName name="__Pl2" localSheetId="24" hidden="1">{"'Sheet1'!$L$16"}</definedName>
    <definedName name="__Pl2" localSheetId="25" hidden="1">{"'Sheet1'!$L$16"}</definedName>
    <definedName name="__Pl2" hidden="1">{"'Sheet1'!$L$16"}</definedName>
    <definedName name="__SHI1" localSheetId="13" hidden="1">{"'Sheet1'!$L$16"}</definedName>
    <definedName name="__SHI1" localSheetId="1" hidden="1">{"'Sheet1'!$L$16"}</definedName>
    <definedName name="__SHI1" localSheetId="2" hidden="1">{"'Sheet1'!$L$16"}</definedName>
    <definedName name="__SHI1" localSheetId="3" hidden="1">{"'Sheet1'!$L$16"}</definedName>
    <definedName name="__SHI1" localSheetId="14" hidden="1">{"'Sheet1'!$L$16"}</definedName>
    <definedName name="__SHI1" localSheetId="4" hidden="1">{"'Sheet1'!$L$16"}</definedName>
    <definedName name="__SHI1" localSheetId="10" hidden="1">{"'Sheet1'!$L$16"}</definedName>
    <definedName name="__SHI1" localSheetId="8" hidden="1">{"'Sheet1'!$L$16"}</definedName>
    <definedName name="__SHI1" localSheetId="15" hidden="1">{"'Sheet1'!$L$16"}</definedName>
    <definedName name="__SHI1" localSheetId="5" hidden="1">{"'Sheet1'!$L$16"}</definedName>
    <definedName name="__SHI1" localSheetId="7" hidden="1">{"'Sheet1'!$L$16"}</definedName>
    <definedName name="__SHI1" localSheetId="9" hidden="1">{"'Sheet1'!$L$16"}</definedName>
    <definedName name="__SHI1" localSheetId="11" hidden="1">{"'Sheet1'!$L$16"}</definedName>
    <definedName name="__SHI1" localSheetId="12" hidden="1">{"'Sheet1'!$L$16"}</definedName>
    <definedName name="__SHI1" localSheetId="6" hidden="1">{"'Sheet1'!$L$16"}</definedName>
    <definedName name="__SHI1" hidden="1">{"'Sheet1'!$L$16"}</definedName>
    <definedName name="__T12" localSheetId="1" hidden="1">{"'Sheet1'!$L$16"}</definedName>
    <definedName name="__T12" localSheetId="2" hidden="1">{"'Sheet1'!$L$16"}</definedName>
    <definedName name="__T12" localSheetId="3" hidden="1">{"'Sheet1'!$L$16"}</definedName>
    <definedName name="__T12" localSheetId="4" hidden="1">{"'Sheet1'!$L$16"}</definedName>
    <definedName name="__T12" localSheetId="10" hidden="1">{"'Sheet1'!$L$16"}</definedName>
    <definedName name="__T12" localSheetId="8" hidden="1">{"'Sheet1'!$L$16"}</definedName>
    <definedName name="__T12" localSheetId="5" hidden="1">{"'Sheet1'!$L$16"}</definedName>
    <definedName name="__T12" localSheetId="7" hidden="1">{"'Sheet1'!$L$16"}</definedName>
    <definedName name="__T12" localSheetId="9" hidden="1">{"'Sheet1'!$L$16"}</definedName>
    <definedName name="__T12" localSheetId="11" hidden="1">{"'Sheet1'!$L$16"}</definedName>
    <definedName name="__T12" localSheetId="12" hidden="1">{"'Sheet1'!$L$16"}</definedName>
    <definedName name="__T12" localSheetId="6" hidden="1">{"'Sheet1'!$L$16"}</definedName>
    <definedName name="__T12" hidden="1">{"'Sheet1'!$L$16"}</definedName>
    <definedName name="__T13" localSheetId="1" hidden="1">{"'Sheet1'!$L$16"}</definedName>
    <definedName name="__T13" localSheetId="2" hidden="1">{"'Sheet1'!$L$16"}</definedName>
    <definedName name="__T13" localSheetId="3" hidden="1">{"'Sheet1'!$L$16"}</definedName>
    <definedName name="__T13" localSheetId="4" hidden="1">{"'Sheet1'!$L$16"}</definedName>
    <definedName name="__T13" localSheetId="10" hidden="1">{"'Sheet1'!$L$16"}</definedName>
    <definedName name="__T13" localSheetId="8" hidden="1">{"'Sheet1'!$L$16"}</definedName>
    <definedName name="__T13" localSheetId="5" hidden="1">{"'Sheet1'!$L$16"}</definedName>
    <definedName name="__T13" localSheetId="7" hidden="1">{"'Sheet1'!$L$16"}</definedName>
    <definedName name="__T13" localSheetId="9" hidden="1">{"'Sheet1'!$L$16"}</definedName>
    <definedName name="__T13" localSheetId="11" hidden="1">{"'Sheet1'!$L$16"}</definedName>
    <definedName name="__T13" localSheetId="12" hidden="1">{"'Sheet1'!$L$16"}</definedName>
    <definedName name="__T13" localSheetId="6" hidden="1">{"'Sheet1'!$L$16"}</definedName>
    <definedName name="__T13" hidden="1">{"'Sheet1'!$L$16"}</definedName>
    <definedName name="__Tru21" localSheetId="20" hidden="1">{"'Sheet1'!$L$16"}</definedName>
    <definedName name="__Tru21" localSheetId="21" hidden="1">{"'Sheet1'!$L$16"}</definedName>
    <definedName name="__Tru21" localSheetId="22" hidden="1">{"'Sheet1'!$L$16"}</definedName>
    <definedName name="__Tru21" localSheetId="13" hidden="1">{"'Sheet1'!$L$16"}</definedName>
    <definedName name="__Tru21" localSheetId="1" hidden="1">{"'Sheet1'!$L$16"}</definedName>
    <definedName name="__Tru21" localSheetId="2" hidden="1">{"'Sheet1'!$L$16"}</definedName>
    <definedName name="__Tru21" localSheetId="3" hidden="1">{"'Sheet1'!$L$16"}</definedName>
    <definedName name="__Tru21" localSheetId="14" hidden="1">{"'Sheet1'!$L$16"}</definedName>
    <definedName name="__Tru21" localSheetId="4" hidden="1">{"'Sheet1'!$L$16"}</definedName>
    <definedName name="__Tru21" localSheetId="10" hidden="1">{"'Sheet1'!$L$16"}</definedName>
    <definedName name="__Tru21" localSheetId="8" hidden="1">{"'Sheet1'!$L$16"}</definedName>
    <definedName name="__Tru21" localSheetId="15" hidden="1">{"'Sheet1'!$L$16"}</definedName>
    <definedName name="__Tru21" localSheetId="5" hidden="1">{"'Sheet1'!$L$16"}</definedName>
    <definedName name="__Tru21" localSheetId="7" hidden="1">{"'Sheet1'!$L$16"}</definedName>
    <definedName name="__Tru21" localSheetId="9" hidden="1">{"'Sheet1'!$L$16"}</definedName>
    <definedName name="__Tru21" localSheetId="11" hidden="1">{"'Sheet1'!$L$16"}</definedName>
    <definedName name="__Tru21" localSheetId="12" hidden="1">{"'Sheet1'!$L$16"}</definedName>
    <definedName name="__Tru21" localSheetId="19" hidden="1">{"'Sheet1'!$L$16"}</definedName>
    <definedName name="__Tru21" localSheetId="6" hidden="1">{"'Sheet1'!$L$16"}</definedName>
    <definedName name="__Tru21" localSheetId="27" hidden="1">{"'Sheet1'!$L$16"}</definedName>
    <definedName name="__Tru21" localSheetId="24" hidden="1">{"'Sheet1'!$L$16"}</definedName>
    <definedName name="__Tru21" localSheetId="25" hidden="1">{"'Sheet1'!$L$16"}</definedName>
    <definedName name="__Tru21" hidden="1">{"'Sheet1'!$L$16"}</definedName>
    <definedName name="__tt3" localSheetId="21" hidden="1">{"'Sheet1'!$L$16"}</definedName>
    <definedName name="__tt3" localSheetId="13" hidden="1">{"'Sheet1'!$L$16"}</definedName>
    <definedName name="__tt3" localSheetId="1" hidden="1">{"'Sheet1'!$L$16"}</definedName>
    <definedName name="__tt3" localSheetId="2" hidden="1">{"'Sheet1'!$L$16"}</definedName>
    <definedName name="__tt3" localSheetId="3" hidden="1">{"'Sheet1'!$L$16"}</definedName>
    <definedName name="__tt3" localSheetId="14" hidden="1">{"'Sheet1'!$L$16"}</definedName>
    <definedName name="__tt3" localSheetId="4" hidden="1">{"'Sheet1'!$L$16"}</definedName>
    <definedName name="__tt3" localSheetId="10" hidden="1">{"'Sheet1'!$L$16"}</definedName>
    <definedName name="__tt3" localSheetId="8" hidden="1">{"'Sheet1'!$L$16"}</definedName>
    <definedName name="__tt3" localSheetId="15" hidden="1">{"'Sheet1'!$L$16"}</definedName>
    <definedName name="__tt3" localSheetId="5" hidden="1">{"'Sheet1'!$L$16"}</definedName>
    <definedName name="__tt3" localSheetId="7" hidden="1">{"'Sheet1'!$L$16"}</definedName>
    <definedName name="__tt3" localSheetId="9" hidden="1">{"'Sheet1'!$L$16"}</definedName>
    <definedName name="__tt3" localSheetId="11" hidden="1">{"'Sheet1'!$L$16"}</definedName>
    <definedName name="__tt3" localSheetId="12" hidden="1">{"'Sheet1'!$L$16"}</definedName>
    <definedName name="__tt3" localSheetId="19" hidden="1">{"'Sheet1'!$L$16"}</definedName>
    <definedName name="__tt3" localSheetId="6" hidden="1">{"'Sheet1'!$L$16"}</definedName>
    <definedName name="__tt3" localSheetId="27" hidden="1">{"'Sheet1'!$L$16"}</definedName>
    <definedName name="__tt3" localSheetId="24" hidden="1">{"'Sheet1'!$L$16"}</definedName>
    <definedName name="__tt3" localSheetId="25" hidden="1">{"'Sheet1'!$L$16"}</definedName>
    <definedName name="__tt3" hidden="1">{"'Sheet1'!$L$16"}</definedName>
    <definedName name="__TT31" localSheetId="21" hidden="1">{"'Sheet1'!$L$16"}</definedName>
    <definedName name="__TT31" localSheetId="13" hidden="1">{"'Sheet1'!$L$16"}</definedName>
    <definedName name="__TT31" localSheetId="1" hidden="1">{"'Sheet1'!$L$16"}</definedName>
    <definedName name="__TT31" localSheetId="2" hidden="1">{"'Sheet1'!$L$16"}</definedName>
    <definedName name="__TT31" localSheetId="3" hidden="1">{"'Sheet1'!$L$16"}</definedName>
    <definedName name="__TT31" localSheetId="14" hidden="1">{"'Sheet1'!$L$16"}</definedName>
    <definedName name="__TT31" localSheetId="4" hidden="1">{"'Sheet1'!$L$16"}</definedName>
    <definedName name="__TT31" localSheetId="10" hidden="1">{"'Sheet1'!$L$16"}</definedName>
    <definedName name="__TT31" localSheetId="8" hidden="1">{"'Sheet1'!$L$16"}</definedName>
    <definedName name="__TT31" localSheetId="15" hidden="1">{"'Sheet1'!$L$16"}</definedName>
    <definedName name="__TT31" localSheetId="5" hidden="1">{"'Sheet1'!$L$16"}</definedName>
    <definedName name="__TT31" localSheetId="7" hidden="1">{"'Sheet1'!$L$16"}</definedName>
    <definedName name="__TT31" localSheetId="9" hidden="1">{"'Sheet1'!$L$16"}</definedName>
    <definedName name="__TT31" localSheetId="11" hidden="1">{"'Sheet1'!$L$16"}</definedName>
    <definedName name="__TT31" localSheetId="12" hidden="1">{"'Sheet1'!$L$16"}</definedName>
    <definedName name="__TT31" localSheetId="19" hidden="1">{"'Sheet1'!$L$16"}</definedName>
    <definedName name="__TT31" localSheetId="6" hidden="1">{"'Sheet1'!$L$16"}</definedName>
    <definedName name="__TT31" localSheetId="27" hidden="1">{"'Sheet1'!$L$16"}</definedName>
    <definedName name="__TT31" localSheetId="24" hidden="1">{"'Sheet1'!$L$16"}</definedName>
    <definedName name="__TT31" localSheetId="25" hidden="1">{"'Sheet1'!$L$16"}</definedName>
    <definedName name="__TT31" hidden="1">{"'Sheet1'!$L$16"}</definedName>
    <definedName name="__vl2" localSheetId="21" hidden="1">{"'Sheet1'!$L$16"}</definedName>
    <definedName name="__vl2" localSheetId="13" hidden="1">{"'Sheet1'!$L$16"}</definedName>
    <definedName name="__vl2" localSheetId="1" hidden="1">{"'Sheet1'!$L$16"}</definedName>
    <definedName name="__vl2" localSheetId="2" hidden="1">{"'Sheet1'!$L$16"}</definedName>
    <definedName name="__vl2" localSheetId="3" hidden="1">{"'Sheet1'!$L$16"}</definedName>
    <definedName name="__vl2" localSheetId="14" hidden="1">{"'Sheet1'!$L$16"}</definedName>
    <definedName name="__vl2" localSheetId="4" hidden="1">{"'Sheet1'!$L$16"}</definedName>
    <definedName name="__vl2" localSheetId="10" hidden="1">{"'Sheet1'!$L$16"}</definedName>
    <definedName name="__vl2" localSheetId="8" hidden="1">{"'Sheet1'!$L$16"}</definedName>
    <definedName name="__vl2" localSheetId="15" hidden="1">{"'Sheet1'!$L$16"}</definedName>
    <definedName name="__vl2" localSheetId="5" hidden="1">{"'Sheet1'!$L$16"}</definedName>
    <definedName name="__vl2" localSheetId="7" hidden="1">{"'Sheet1'!$L$16"}</definedName>
    <definedName name="__vl2" localSheetId="9" hidden="1">{"'Sheet1'!$L$16"}</definedName>
    <definedName name="__vl2" localSheetId="11" hidden="1">{"'Sheet1'!$L$16"}</definedName>
    <definedName name="__vl2" localSheetId="12" hidden="1">{"'Sheet1'!$L$16"}</definedName>
    <definedName name="__vl2" localSheetId="19" hidden="1">{"'Sheet1'!$L$16"}</definedName>
    <definedName name="__vl2" localSheetId="6" hidden="1">{"'Sheet1'!$L$16"}</definedName>
    <definedName name="__vl2" localSheetId="27" hidden="1">{"'Sheet1'!$L$16"}</definedName>
    <definedName name="__vl2" localSheetId="24" hidden="1">{"'Sheet1'!$L$16"}</definedName>
    <definedName name="__vl2" localSheetId="25" hidden="1">{"'Sheet1'!$L$16"}</definedName>
    <definedName name="__vl2" hidden="1">{"'Sheet1'!$L$16"}</definedName>
    <definedName name="__xlfn.BAHTTEXT" hidden="1">#NAME?</definedName>
    <definedName name="_1_OBDlg4ĝ̤䴠_䴌___䴜__0000000_耀_____HTML_OS_Ȁ__䵌_UU䵨__0000000_耀_____HTML_PathFil" hidden="1">TRUE</definedName>
    <definedName name="_2_OBDlg4ĝ̤䴠_䴌___䴜_̙0000000_耀_____HTML_OS_Ȁ__䵌_UU䵨_̚0000000_耀_____HTML_PathFil" hidden="1">TRUE</definedName>
    <definedName name="_3_OBDlg4ĝ̤䴠_䴌___䴜__0000000_耀_____HTML_OS_Ȁ__䵌_UU䵨_ʰ0000000_耀_____HTML_PathFil" hidden="1">TRUE</definedName>
    <definedName name="_4_OBDlg4ĝ̤䴠_䴌___䴜__________耀_____HTML_OS_Ȁ__䵌_UU䵨_ʰ________耀_____HTML_PathFil" hidden="1">TRUE</definedName>
    <definedName name="_5_OBDlg4ĝ̤䴠_䴌___䴜__________耀_____HTML_OS_Ȁ__䵌_UU䵨__________耀_____HTML_PathFil" hidden="1">TRUE</definedName>
    <definedName name="_6_OBDlg4ĝ̤䴠_䴌___䴜_̙________耀_____HTML_OS_Ȁ__䵌_UU䵨_̚________耀_____HTML_PathFil" hidden="1">TRUE</definedName>
    <definedName name="_a1" localSheetId="21" hidden="1">{"'Sheet1'!$L$16"}</definedName>
    <definedName name="_a1" localSheetId="22" hidden="1">{"'Sheet1'!$L$16"}</definedName>
    <definedName name="_a1" localSheetId="1" hidden="1">{"'Sheet1'!$L$16"}</definedName>
    <definedName name="_a1" localSheetId="2" hidden="1">{"'Sheet1'!$L$16"}</definedName>
    <definedName name="_a1" localSheetId="3" hidden="1">{"'Sheet1'!$L$16"}</definedName>
    <definedName name="_a1" localSheetId="14" hidden="1">{"'Sheet1'!$L$16"}</definedName>
    <definedName name="_a1" localSheetId="4" hidden="1">{"'Sheet1'!$L$16"}</definedName>
    <definedName name="_a1" localSheetId="10" hidden="1">{"'Sheet1'!$L$16"}</definedName>
    <definedName name="_a1" localSheetId="8" hidden="1">{"'Sheet1'!$L$16"}</definedName>
    <definedName name="_a1" localSheetId="15" hidden="1">{"'Sheet1'!$L$16"}</definedName>
    <definedName name="_a1" localSheetId="5" hidden="1">{"'Sheet1'!$L$16"}</definedName>
    <definedName name="_a1" localSheetId="7" hidden="1">{"'Sheet1'!$L$16"}</definedName>
    <definedName name="_a1" localSheetId="9" hidden="1">{"'Sheet1'!$L$16"}</definedName>
    <definedName name="_a1" localSheetId="11" hidden="1">{"'Sheet1'!$L$16"}</definedName>
    <definedName name="_a1" localSheetId="12" hidden="1">{"'Sheet1'!$L$16"}</definedName>
    <definedName name="_a1" localSheetId="6" hidden="1">{"'Sheet1'!$L$16"}</definedName>
    <definedName name="_a1" localSheetId="24" hidden="1">{"'Sheet1'!$L$16"}</definedName>
    <definedName name="_a1" hidden="1">{"'Sheet1'!$L$16"}</definedName>
    <definedName name="_a129" localSheetId="21"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9"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27" hidden="1">{"Offgrid",#N/A,FALSE,"OFFGRID";"Region",#N/A,FALSE,"REGION";"Offgrid -2",#N/A,FALSE,"OFFGRID";"WTP",#N/A,FALSE,"WTP";"WTP -2",#N/A,FALSE,"WTP";"Project",#N/A,FALSE,"PROJECT";"Summary -2",#N/A,FALSE,"SUMMARY"}</definedName>
    <definedName name="_a129" localSheetId="24" hidden="1">{"Offgrid",#N/A,FALSE,"OFFGRID";"Region",#N/A,FALSE,"REGION";"Offgrid -2",#N/A,FALSE,"OFFGRID";"WTP",#N/A,FALSE,"WTP";"WTP -2",#N/A,FALSE,"WTP";"Project",#N/A,FALSE,"PROJECT";"Summary -2",#N/A,FALSE,"SUMMARY"}</definedName>
    <definedName name="_a129" localSheetId="2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1"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27" hidden="1">{"Offgrid",#N/A,FALSE,"OFFGRID";"Region",#N/A,FALSE,"REGION";"Offgrid -2",#N/A,FALSE,"OFFGRID";"WTP",#N/A,FALSE,"WTP";"WTP -2",#N/A,FALSE,"WTP";"Project",#N/A,FALSE,"PROJECT";"Summary -2",#N/A,FALSE,"SUMMARY"}</definedName>
    <definedName name="_a130" localSheetId="24" hidden="1">{"Offgrid",#N/A,FALSE,"OFFGRID";"Region",#N/A,FALSE,"REGION";"Offgrid -2",#N/A,FALSE,"OFFGRID";"WTP",#N/A,FALSE,"WTP";"WTP -2",#N/A,FALSE,"WTP";"Project",#N/A,FALSE,"PROJECT";"Summary -2",#N/A,FALSE,"SUMMARY"}</definedName>
    <definedName name="_a130" localSheetId="2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1" hidden="1">{"'Sheet1'!$L$16"}</definedName>
    <definedName name="_a2" localSheetId="13" hidden="1">{"'Sheet1'!$L$16"}</definedName>
    <definedName name="_a2" localSheetId="1" hidden="1">{"'Sheet1'!$L$16"}</definedName>
    <definedName name="_a2" localSheetId="2" hidden="1">{"'Sheet1'!$L$16"}</definedName>
    <definedName name="_a2" localSheetId="3" hidden="1">{"'Sheet1'!$L$16"}</definedName>
    <definedName name="_a2" localSheetId="14" hidden="1">{"'Sheet1'!$L$16"}</definedName>
    <definedName name="_a2" localSheetId="4" hidden="1">{"'Sheet1'!$L$16"}</definedName>
    <definedName name="_a2" localSheetId="10" hidden="1">{"'Sheet1'!$L$16"}</definedName>
    <definedName name="_a2" localSheetId="8" hidden="1">{"'Sheet1'!$L$16"}</definedName>
    <definedName name="_a2" localSheetId="15" hidden="1">{"'Sheet1'!$L$16"}</definedName>
    <definedName name="_a2" localSheetId="5" hidden="1">{"'Sheet1'!$L$16"}</definedName>
    <definedName name="_a2" localSheetId="7" hidden="1">{"'Sheet1'!$L$16"}</definedName>
    <definedName name="_a2" localSheetId="9" hidden="1">{"'Sheet1'!$L$16"}</definedName>
    <definedName name="_a2" localSheetId="11" hidden="1">{"'Sheet1'!$L$16"}</definedName>
    <definedName name="_a2" localSheetId="12" hidden="1">{"'Sheet1'!$L$16"}</definedName>
    <definedName name="_a2" localSheetId="19" hidden="1">{"'Sheet1'!$L$16"}</definedName>
    <definedName name="_a2" localSheetId="6" hidden="1">{"'Sheet1'!$L$16"}</definedName>
    <definedName name="_a2" localSheetId="27" hidden="1">{"'Sheet1'!$L$16"}</definedName>
    <definedName name="_a2" localSheetId="24" hidden="1">{"'Sheet1'!$L$16"}</definedName>
    <definedName name="_a2" localSheetId="25" hidden="1">{"'Sheet1'!$L$16"}</definedName>
    <definedName name="_a2" hidden="1">{"'Sheet1'!$L$16"}</definedName>
    <definedName name="_A4" localSheetId="21" hidden="1">{"'Sheet1'!$L$16"}</definedName>
    <definedName name="_A4" localSheetId="13" hidden="1">{"'Sheet1'!$L$16"}</definedName>
    <definedName name="_A4" localSheetId="1" hidden="1">{"'Sheet1'!$L$16"}</definedName>
    <definedName name="_A4" localSheetId="2" hidden="1">{"'Sheet1'!$L$16"}</definedName>
    <definedName name="_A4" localSheetId="3" hidden="1">{"'Sheet1'!$L$16"}</definedName>
    <definedName name="_A4" localSheetId="14" hidden="1">{"'Sheet1'!$L$16"}</definedName>
    <definedName name="_A4" localSheetId="4" hidden="1">{"'Sheet1'!$L$16"}</definedName>
    <definedName name="_A4" localSheetId="10" hidden="1">{"'Sheet1'!$L$16"}</definedName>
    <definedName name="_A4" localSheetId="8" hidden="1">{"'Sheet1'!$L$16"}</definedName>
    <definedName name="_A4" localSheetId="15" hidden="1">{"'Sheet1'!$L$16"}</definedName>
    <definedName name="_A4" localSheetId="5" hidden="1">{"'Sheet1'!$L$16"}</definedName>
    <definedName name="_A4" localSheetId="7" hidden="1">{"'Sheet1'!$L$16"}</definedName>
    <definedName name="_A4" localSheetId="9" hidden="1">{"'Sheet1'!$L$16"}</definedName>
    <definedName name="_A4" localSheetId="11" hidden="1">{"'Sheet1'!$L$16"}</definedName>
    <definedName name="_A4" localSheetId="12" hidden="1">{"'Sheet1'!$L$16"}</definedName>
    <definedName name="_A4" localSheetId="19" hidden="1">{"'Sheet1'!$L$16"}</definedName>
    <definedName name="_A4" localSheetId="6" hidden="1">{"'Sheet1'!$L$16"}</definedName>
    <definedName name="_A4" localSheetId="27" hidden="1">{"'Sheet1'!$L$16"}</definedName>
    <definedName name="_A4" localSheetId="24" hidden="1">{"'Sheet1'!$L$16"}</definedName>
    <definedName name="_A4" localSheetId="25" hidden="1">{"'Sheet1'!$L$16"}</definedName>
    <definedName name="_A4" hidden="1">{"'Sheet1'!$L$16"}</definedName>
    <definedName name="_B1" localSheetId="20" hidden="1">{"'Sheet1'!$L$16"}</definedName>
    <definedName name="_B1" localSheetId="21" hidden="1">{"'Sheet1'!$L$16"}</definedName>
    <definedName name="_B1" localSheetId="22" hidden="1">{"'Sheet1'!$L$16"}</definedName>
    <definedName name="_B1" localSheetId="13" hidden="1">{"'Sheet1'!$L$16"}</definedName>
    <definedName name="_B1" localSheetId="1" hidden="1">{"'Sheet1'!$L$16"}</definedName>
    <definedName name="_B1" localSheetId="2" hidden="1">{"'Sheet1'!$L$16"}</definedName>
    <definedName name="_B1" localSheetId="3" hidden="1">{"'Sheet1'!$L$16"}</definedName>
    <definedName name="_B1" localSheetId="14" hidden="1">{"'Sheet1'!$L$16"}</definedName>
    <definedName name="_B1" localSheetId="4" hidden="1">{"'Sheet1'!$L$16"}</definedName>
    <definedName name="_B1" localSheetId="10" hidden="1">{"'Sheet1'!$L$16"}</definedName>
    <definedName name="_B1" localSheetId="8" hidden="1">{"'Sheet1'!$L$16"}</definedName>
    <definedName name="_B1" localSheetId="15" hidden="1">{"'Sheet1'!$L$16"}</definedName>
    <definedName name="_B1" localSheetId="5" hidden="1">{"'Sheet1'!$L$16"}</definedName>
    <definedName name="_B1" localSheetId="7" hidden="1">{"'Sheet1'!$L$16"}</definedName>
    <definedName name="_B1" localSheetId="9" hidden="1">{"'Sheet1'!$L$16"}</definedName>
    <definedName name="_B1" localSheetId="11" hidden="1">{"'Sheet1'!$L$16"}</definedName>
    <definedName name="_B1" localSheetId="12" hidden="1">{"'Sheet1'!$L$16"}</definedName>
    <definedName name="_B1" localSheetId="19" hidden="1">{"'Sheet1'!$L$16"}</definedName>
    <definedName name="_B1" localSheetId="6" hidden="1">{"'Sheet1'!$L$16"}</definedName>
    <definedName name="_B1" localSheetId="27" hidden="1">{"'Sheet1'!$L$16"}</definedName>
    <definedName name="_B1" localSheetId="24" hidden="1">{"'Sheet1'!$L$16"}</definedName>
    <definedName name="_B1" localSheetId="25" hidden="1">{"'Sheet1'!$L$16"}</definedName>
    <definedName name="_B1" hidden="1">{"'Sheet1'!$L$16"}</definedName>
    <definedName name="_b4" localSheetId="21" hidden="1">{"'Sheet1'!$L$16"}</definedName>
    <definedName name="_b4" localSheetId="13" hidden="1">{"'Sheet1'!$L$16"}</definedName>
    <definedName name="_b4" localSheetId="1" hidden="1">{"'Sheet1'!$L$16"}</definedName>
    <definedName name="_b4" localSheetId="2" hidden="1">{"'Sheet1'!$L$16"}</definedName>
    <definedName name="_b4" localSheetId="3" hidden="1">{"'Sheet1'!$L$16"}</definedName>
    <definedName name="_b4" localSheetId="14" hidden="1">{"'Sheet1'!$L$16"}</definedName>
    <definedName name="_b4" localSheetId="4" hidden="1">{"'Sheet1'!$L$16"}</definedName>
    <definedName name="_b4" localSheetId="10" hidden="1">{"'Sheet1'!$L$16"}</definedName>
    <definedName name="_b4" localSheetId="8" hidden="1">{"'Sheet1'!$L$16"}</definedName>
    <definedName name="_b4" localSheetId="15" hidden="1">{"'Sheet1'!$L$16"}</definedName>
    <definedName name="_b4" localSheetId="5" hidden="1">{"'Sheet1'!$L$16"}</definedName>
    <definedName name="_b4" localSheetId="7" hidden="1">{"'Sheet1'!$L$16"}</definedName>
    <definedName name="_b4" localSheetId="9" hidden="1">{"'Sheet1'!$L$16"}</definedName>
    <definedName name="_b4" localSheetId="11" hidden="1">{"'Sheet1'!$L$16"}</definedName>
    <definedName name="_b4" localSheetId="12" hidden="1">{"'Sheet1'!$L$16"}</definedName>
    <definedName name="_b4" localSheetId="19" hidden="1">{"'Sheet1'!$L$16"}</definedName>
    <definedName name="_b4" localSheetId="6" hidden="1">{"'Sheet1'!$L$16"}</definedName>
    <definedName name="_b4" localSheetId="27" hidden="1">{"'Sheet1'!$L$16"}</definedName>
    <definedName name="_b4" localSheetId="24" hidden="1">{"'Sheet1'!$L$16"}</definedName>
    <definedName name="_b4" localSheetId="25" hidden="1">{"'Sheet1'!$L$16"}</definedName>
    <definedName name="_b4" hidden="1">{"'Sheet1'!$L$16"}</definedName>
    <definedName name="_ba1" localSheetId="21" hidden="1">{#N/A,#N/A,FALSE,"Chi tiÆt"}</definedName>
    <definedName name="_ba1" localSheetId="13" hidden="1">{#N/A,#N/A,FALSE,"Chi tiÆt"}</definedName>
    <definedName name="_ba1" localSheetId="1" hidden="1">{#N/A,#N/A,FALSE,"Chi tiÆt"}</definedName>
    <definedName name="_ba1" localSheetId="2" hidden="1">{#N/A,#N/A,FALSE,"Chi tiÆt"}</definedName>
    <definedName name="_ba1" localSheetId="3" hidden="1">{#N/A,#N/A,FALSE,"Chi tiÆt"}</definedName>
    <definedName name="_ba1" localSheetId="14" hidden="1">{#N/A,#N/A,FALSE,"Chi tiÆt"}</definedName>
    <definedName name="_ba1" localSheetId="4" hidden="1">{#N/A,#N/A,FALSE,"Chi tiÆt"}</definedName>
    <definedName name="_ba1" localSheetId="10" hidden="1">{#N/A,#N/A,FALSE,"Chi tiÆt"}</definedName>
    <definedName name="_ba1" localSheetId="8" hidden="1">{#N/A,#N/A,FALSE,"Chi tiÆt"}</definedName>
    <definedName name="_ba1" localSheetId="15" hidden="1">{#N/A,#N/A,FALSE,"Chi tiÆt"}</definedName>
    <definedName name="_ba1" localSheetId="5" hidden="1">{#N/A,#N/A,FALSE,"Chi tiÆt"}</definedName>
    <definedName name="_ba1" localSheetId="7" hidden="1">{#N/A,#N/A,FALSE,"Chi tiÆt"}</definedName>
    <definedName name="_ba1" localSheetId="9" hidden="1">{#N/A,#N/A,FALSE,"Chi tiÆt"}</definedName>
    <definedName name="_ba1" localSheetId="11" hidden="1">{#N/A,#N/A,FALSE,"Chi tiÆt"}</definedName>
    <definedName name="_ba1" localSheetId="12" hidden="1">{#N/A,#N/A,FALSE,"Chi tiÆt"}</definedName>
    <definedName name="_ba1" localSheetId="19" hidden="1">{#N/A,#N/A,FALSE,"Chi tiÆt"}</definedName>
    <definedName name="_ba1" localSheetId="6" hidden="1">{#N/A,#N/A,FALSE,"Chi tiÆt"}</definedName>
    <definedName name="_ba1" localSheetId="27" hidden="1">{#N/A,#N/A,FALSE,"Chi tiÆt"}</definedName>
    <definedName name="_ba1" localSheetId="24" hidden="1">{#N/A,#N/A,FALSE,"Chi tiÆt"}</definedName>
    <definedName name="_ba1" localSheetId="25" hidden="1">{#N/A,#N/A,FALSE,"Chi tiÆt"}</definedName>
    <definedName name="_ba1" hidden="1">{#N/A,#N/A,FALSE,"Chi tiÆt"}</definedName>
    <definedName name="_ban2" localSheetId="20" hidden="1">{"'Sheet1'!$L$16"}</definedName>
    <definedName name="_ban2" localSheetId="21" hidden="1">{"'Sheet1'!$L$16"}</definedName>
    <definedName name="_ban2" localSheetId="22" hidden="1">{"'Sheet1'!$L$16"}</definedName>
    <definedName name="_ban2" localSheetId="13" hidden="1">{"'Sheet1'!$L$16"}</definedName>
    <definedName name="_ban2" localSheetId="1" hidden="1">{"'Sheet1'!$L$16"}</definedName>
    <definedName name="_ban2" localSheetId="2" hidden="1">{"'Sheet1'!$L$16"}</definedName>
    <definedName name="_ban2" localSheetId="3" hidden="1">{"'Sheet1'!$L$16"}</definedName>
    <definedName name="_ban2" localSheetId="14" hidden="1">{"'Sheet1'!$L$16"}</definedName>
    <definedName name="_ban2" localSheetId="4" hidden="1">{"'Sheet1'!$L$16"}</definedName>
    <definedName name="_ban2" localSheetId="10" hidden="1">{"'Sheet1'!$L$16"}</definedName>
    <definedName name="_ban2" localSheetId="8" hidden="1">{"'Sheet1'!$L$16"}</definedName>
    <definedName name="_ban2" localSheetId="15" hidden="1">{"'Sheet1'!$L$16"}</definedName>
    <definedName name="_ban2" localSheetId="5" hidden="1">{"'Sheet1'!$L$16"}</definedName>
    <definedName name="_ban2" localSheetId="7" hidden="1">{"'Sheet1'!$L$16"}</definedName>
    <definedName name="_ban2" localSheetId="9" hidden="1">{"'Sheet1'!$L$16"}</definedName>
    <definedName name="_ban2" localSheetId="11" hidden="1">{"'Sheet1'!$L$16"}</definedName>
    <definedName name="_ban2" localSheetId="12" hidden="1">{"'Sheet1'!$L$16"}</definedName>
    <definedName name="_ban2" localSheetId="19" hidden="1">{"'Sheet1'!$L$16"}</definedName>
    <definedName name="_ban2" localSheetId="6" hidden="1">{"'Sheet1'!$L$16"}</definedName>
    <definedName name="_ban2" localSheetId="27" hidden="1">{"'Sheet1'!$L$16"}</definedName>
    <definedName name="_ban2" localSheetId="24" hidden="1">{"'Sheet1'!$L$16"}</definedName>
    <definedName name="_ban2" localSheetId="25" hidden="1">{"'Sheet1'!$L$16"}</definedName>
    <definedName name="_ban2" hidden="1">{"'Sheet1'!$L$16"}</definedName>
    <definedName name="_Builtin155" hidden="1">#N/A</definedName>
    <definedName name="_CD2" localSheetId="21" hidden="1">{"'Sheet1'!$L$16"}</definedName>
    <definedName name="_CD2" localSheetId="13" hidden="1">{"'Sheet1'!$L$16"}</definedName>
    <definedName name="_CD2" localSheetId="1" hidden="1">{"'Sheet1'!$L$16"}</definedName>
    <definedName name="_CD2" localSheetId="2" hidden="1">{"'Sheet1'!$L$16"}</definedName>
    <definedName name="_CD2" localSheetId="3" hidden="1">{"'Sheet1'!$L$16"}</definedName>
    <definedName name="_CD2" localSheetId="14" hidden="1">{"'Sheet1'!$L$16"}</definedName>
    <definedName name="_CD2" localSheetId="4" hidden="1">{"'Sheet1'!$L$16"}</definedName>
    <definedName name="_CD2" localSheetId="10" hidden="1">{"'Sheet1'!$L$16"}</definedName>
    <definedName name="_CD2" localSheetId="8" hidden="1">{"'Sheet1'!$L$16"}</definedName>
    <definedName name="_CD2" localSheetId="15" hidden="1">{"'Sheet1'!$L$16"}</definedName>
    <definedName name="_CD2" localSheetId="5" hidden="1">{"'Sheet1'!$L$16"}</definedName>
    <definedName name="_CD2" localSheetId="7" hidden="1">{"'Sheet1'!$L$16"}</definedName>
    <definedName name="_CD2" localSheetId="9" hidden="1">{"'Sheet1'!$L$16"}</definedName>
    <definedName name="_CD2" localSheetId="11" hidden="1">{"'Sheet1'!$L$16"}</definedName>
    <definedName name="_CD2" localSheetId="12" hidden="1">{"'Sheet1'!$L$16"}</definedName>
    <definedName name="_CD2" localSheetId="19" hidden="1">{"'Sheet1'!$L$16"}</definedName>
    <definedName name="_CD2" localSheetId="6" hidden="1">{"'Sheet1'!$L$16"}</definedName>
    <definedName name="_CD2" localSheetId="27" hidden="1">{"'Sheet1'!$L$16"}</definedName>
    <definedName name="_CD2" localSheetId="24" hidden="1">{"'Sheet1'!$L$16"}</definedName>
    <definedName name="_CD2" localSheetId="25" hidden="1">{"'Sheet1'!$L$16"}</definedName>
    <definedName name="_CD2" hidden="1">{"'Sheet1'!$L$16"}</definedName>
    <definedName name="_cep1" localSheetId="21" hidden="1">{"'Sheet1'!$L$16"}</definedName>
    <definedName name="_cep1" localSheetId="13" hidden="1">{"'Sheet1'!$L$16"}</definedName>
    <definedName name="_cep1" localSheetId="1" hidden="1">{"'Sheet1'!$L$16"}</definedName>
    <definedName name="_cep1" localSheetId="2" hidden="1">{"'Sheet1'!$L$16"}</definedName>
    <definedName name="_cep1" localSheetId="3" hidden="1">{"'Sheet1'!$L$16"}</definedName>
    <definedName name="_cep1" localSheetId="14" hidden="1">{"'Sheet1'!$L$16"}</definedName>
    <definedName name="_cep1" localSheetId="4" hidden="1">{"'Sheet1'!$L$16"}</definedName>
    <definedName name="_cep1" localSheetId="10" hidden="1">{"'Sheet1'!$L$16"}</definedName>
    <definedName name="_cep1" localSheetId="8" hidden="1">{"'Sheet1'!$L$16"}</definedName>
    <definedName name="_cep1" localSheetId="15" hidden="1">{"'Sheet1'!$L$16"}</definedName>
    <definedName name="_cep1" localSheetId="5" hidden="1">{"'Sheet1'!$L$16"}</definedName>
    <definedName name="_cep1" localSheetId="7" hidden="1">{"'Sheet1'!$L$16"}</definedName>
    <definedName name="_cep1" localSheetId="9" hidden="1">{"'Sheet1'!$L$16"}</definedName>
    <definedName name="_cep1" localSheetId="11" hidden="1">{"'Sheet1'!$L$16"}</definedName>
    <definedName name="_cep1" localSheetId="12" hidden="1">{"'Sheet1'!$L$16"}</definedName>
    <definedName name="_cep1" localSheetId="19" hidden="1">{"'Sheet1'!$L$16"}</definedName>
    <definedName name="_cep1" localSheetId="6" hidden="1">{"'Sheet1'!$L$16"}</definedName>
    <definedName name="_cep1" localSheetId="27" hidden="1">{"'Sheet1'!$L$16"}</definedName>
    <definedName name="_cep1" localSheetId="24" hidden="1">{"'Sheet1'!$L$16"}</definedName>
    <definedName name="_cep1" localSheetId="25" hidden="1">{"'Sheet1'!$L$16"}</definedName>
    <definedName name="_cep1" hidden="1">{"'Sheet1'!$L$16"}</definedName>
    <definedName name="_Coc39" localSheetId="21" hidden="1">{"'Sheet1'!$L$16"}</definedName>
    <definedName name="_Coc39" localSheetId="13" hidden="1">{"'Sheet1'!$L$16"}</definedName>
    <definedName name="_Coc39" localSheetId="1" hidden="1">{"'Sheet1'!$L$16"}</definedName>
    <definedName name="_Coc39" localSheetId="2" hidden="1">{"'Sheet1'!$L$16"}</definedName>
    <definedName name="_Coc39" localSheetId="3" hidden="1">{"'Sheet1'!$L$16"}</definedName>
    <definedName name="_Coc39" localSheetId="14" hidden="1">{"'Sheet1'!$L$16"}</definedName>
    <definedName name="_Coc39" localSheetId="4" hidden="1">{"'Sheet1'!$L$16"}</definedName>
    <definedName name="_Coc39" localSheetId="10" hidden="1">{"'Sheet1'!$L$16"}</definedName>
    <definedName name="_Coc39" localSheetId="8" hidden="1">{"'Sheet1'!$L$16"}</definedName>
    <definedName name="_Coc39" localSheetId="15" hidden="1">{"'Sheet1'!$L$16"}</definedName>
    <definedName name="_Coc39" localSheetId="5" hidden="1">{"'Sheet1'!$L$16"}</definedName>
    <definedName name="_Coc39" localSheetId="7" hidden="1">{"'Sheet1'!$L$16"}</definedName>
    <definedName name="_Coc39" localSheetId="9" hidden="1">{"'Sheet1'!$L$16"}</definedName>
    <definedName name="_Coc39" localSheetId="11" hidden="1">{"'Sheet1'!$L$16"}</definedName>
    <definedName name="_Coc39" localSheetId="12" hidden="1">{"'Sheet1'!$L$16"}</definedName>
    <definedName name="_Coc39" localSheetId="19" hidden="1">{"'Sheet1'!$L$16"}</definedName>
    <definedName name="_Coc39" localSheetId="6" hidden="1">{"'Sheet1'!$L$16"}</definedName>
    <definedName name="_Coc39" localSheetId="27" hidden="1">{"'Sheet1'!$L$16"}</definedName>
    <definedName name="_Coc39" localSheetId="24" hidden="1">{"'Sheet1'!$L$16"}</definedName>
    <definedName name="_Coc39" localSheetId="25" hidden="1">{"'Sheet1'!$L$16"}</definedName>
    <definedName name="_Coc39" hidden="1">{"'Sheet1'!$L$16"}</definedName>
    <definedName name="_d1500" localSheetId="21" hidden="1">{"'Sheet1'!$L$16"}</definedName>
    <definedName name="_d1500" localSheetId="13" hidden="1">{"'Sheet1'!$L$16"}</definedName>
    <definedName name="_d1500" localSheetId="1" hidden="1">{"'Sheet1'!$L$16"}</definedName>
    <definedName name="_d1500" localSheetId="2" hidden="1">{"'Sheet1'!$L$16"}</definedName>
    <definedName name="_d1500" localSheetId="3" hidden="1">{"'Sheet1'!$L$16"}</definedName>
    <definedName name="_d1500" localSheetId="14" hidden="1">{"'Sheet1'!$L$16"}</definedName>
    <definedName name="_d1500" localSheetId="4" hidden="1">{"'Sheet1'!$L$16"}</definedName>
    <definedName name="_d1500" localSheetId="10" hidden="1">{"'Sheet1'!$L$16"}</definedName>
    <definedName name="_d1500" localSheetId="8" hidden="1">{"'Sheet1'!$L$16"}</definedName>
    <definedName name="_d1500" localSheetId="15" hidden="1">{"'Sheet1'!$L$16"}</definedName>
    <definedName name="_d1500" localSheetId="5" hidden="1">{"'Sheet1'!$L$16"}</definedName>
    <definedName name="_d1500" localSheetId="7" hidden="1">{"'Sheet1'!$L$16"}</definedName>
    <definedName name="_d1500" localSheetId="9" hidden="1">{"'Sheet1'!$L$16"}</definedName>
    <definedName name="_d1500" localSheetId="11" hidden="1">{"'Sheet1'!$L$16"}</definedName>
    <definedName name="_d1500" localSheetId="12" hidden="1">{"'Sheet1'!$L$16"}</definedName>
    <definedName name="_d1500" localSheetId="19" hidden="1">{"'Sheet1'!$L$16"}</definedName>
    <definedName name="_d1500" localSheetId="6" hidden="1">{"'Sheet1'!$L$16"}</definedName>
    <definedName name="_d1500" localSheetId="27" hidden="1">{"'Sheet1'!$L$16"}</definedName>
    <definedName name="_d1500" localSheetId="24" hidden="1">{"'Sheet1'!$L$16"}</definedName>
    <definedName name="_d1500" localSheetId="25" hidden="1">{"'Sheet1'!$L$16"}</definedName>
    <definedName name="_d1500" hidden="1">{"'Sheet1'!$L$16"}</definedName>
    <definedName name="_f5" localSheetId="21" hidden="1">{"'Sheet1'!$L$16"}</definedName>
    <definedName name="_f5" localSheetId="13" hidden="1">{"'Sheet1'!$L$16"}</definedName>
    <definedName name="_f5" localSheetId="1" hidden="1">{"'Sheet1'!$L$16"}</definedName>
    <definedName name="_f5" localSheetId="2" hidden="1">{"'Sheet1'!$L$16"}</definedName>
    <definedName name="_f5" localSheetId="3" hidden="1">{"'Sheet1'!$L$16"}</definedName>
    <definedName name="_f5" localSheetId="14" hidden="1">{"'Sheet1'!$L$16"}</definedName>
    <definedName name="_f5" localSheetId="4" hidden="1">{"'Sheet1'!$L$16"}</definedName>
    <definedName name="_f5" localSheetId="10" hidden="1">{"'Sheet1'!$L$16"}</definedName>
    <definedName name="_f5" localSheetId="8" hidden="1">{"'Sheet1'!$L$16"}</definedName>
    <definedName name="_f5" localSheetId="15" hidden="1">{"'Sheet1'!$L$16"}</definedName>
    <definedName name="_f5" localSheetId="5" hidden="1">{"'Sheet1'!$L$16"}</definedName>
    <definedName name="_f5" localSheetId="7" hidden="1">{"'Sheet1'!$L$16"}</definedName>
    <definedName name="_f5" localSheetId="9" hidden="1">{"'Sheet1'!$L$16"}</definedName>
    <definedName name="_f5" localSheetId="11" hidden="1">{"'Sheet1'!$L$16"}</definedName>
    <definedName name="_f5" localSheetId="12" hidden="1">{"'Sheet1'!$L$16"}</definedName>
    <definedName name="_f5" localSheetId="19" hidden="1">{"'Sheet1'!$L$16"}</definedName>
    <definedName name="_f5" localSheetId="6" hidden="1">{"'Sheet1'!$L$16"}</definedName>
    <definedName name="_f5" localSheetId="27" hidden="1">{"'Sheet1'!$L$16"}</definedName>
    <definedName name="_f5" localSheetId="24" hidden="1">{"'Sheet1'!$L$16"}</definedName>
    <definedName name="_f5" localSheetId="25" hidden="1">{"'Sheet1'!$L$16"}</definedName>
    <definedName name="_f5" hidden="1">{"'Sheet1'!$L$16"}</definedName>
    <definedName name="_Fill" localSheetId="20" hidden="1">#REF!</definedName>
    <definedName name="_Fill" localSheetId="21" hidden="1">#REF!</definedName>
    <definedName name="_Fill" localSheetId="22" hidden="1">#REF!</definedName>
    <definedName name="_Fill" localSheetId="13" hidden="1">#REF!</definedName>
    <definedName name="_Fill" localSheetId="3" hidden="1">#REF!</definedName>
    <definedName name="_Fill" localSheetId="14" hidden="1">#REF!</definedName>
    <definedName name="_Fill" localSheetId="10" hidden="1">#REF!</definedName>
    <definedName name="_Fill" localSheetId="8" hidden="1">#REF!</definedName>
    <definedName name="_Fill" localSheetId="15" hidden="1">#REF!</definedName>
    <definedName name="_Fill" localSheetId="9" hidden="1">#REF!</definedName>
    <definedName name="_Fill" localSheetId="11" hidden="1">#REF!</definedName>
    <definedName name="_Fill" localSheetId="19" hidden="1">#REF!</definedName>
    <definedName name="_Fill" localSheetId="27" hidden="1">#REF!</definedName>
    <definedName name="_Fill" localSheetId="25" hidden="1">#REF!</definedName>
    <definedName name="_Fill" hidden="1">#REF!</definedName>
    <definedName name="_xlnm._FilterDatabase" localSheetId="20" hidden="1">' 4 Ke hoach 2020'!$A$12:$AC$204</definedName>
    <definedName name="_xlnm._FilterDatabase" localSheetId="21" hidden="1">#REF!</definedName>
    <definedName name="_xlnm._FilterDatabase" localSheetId="22" hidden="1">#REF!</definedName>
    <definedName name="_xlnm._FilterDatabase" localSheetId="13" hidden="1">#REF!</definedName>
    <definedName name="_xlnm._FilterDatabase" localSheetId="3" hidden="1">#REF!</definedName>
    <definedName name="_xlnm._FilterDatabase" localSheetId="14" hidden="1">'B2 BS VON 11.2019'!$A$8:$Q$17</definedName>
    <definedName name="_xlnm._FilterDatabase" localSheetId="10" hidden="1">#REF!</definedName>
    <definedName name="_xlnm._FilterDatabase" localSheetId="15" hidden="1">'B6 DA xem xét bổ sung TH'!$A$8:$W$10</definedName>
    <definedName name="_xlnm._FilterDatabase" localSheetId="9" hidden="1">#REF!</definedName>
    <definedName name="_xlnm._FilterDatabase" localSheetId="11" hidden="1">#REF!</definedName>
    <definedName name="_xlnm._FilterDatabase" localSheetId="19" hidden="1">#REF!</definedName>
    <definedName name="_xlnm._FilterDatabase" localSheetId="6" hidden="1">#REF!</definedName>
    <definedName name="_xlnm._FilterDatabase" localSheetId="27" hidden="1">'PB 11 QUYET TOAN '!#REF!</definedName>
    <definedName name="_xlnm._FilterDatabase" localSheetId="23" hidden="1">'PB 7 NTM'!$A$13:$B$26</definedName>
    <definedName name="_xlnm._FilterDatabase" localSheetId="24" hidden="1">#REF!</definedName>
    <definedName name="_xlnm._FilterDatabase" localSheetId="25" hidden="1">#REF!</definedName>
    <definedName name="_xlnm._FilterDatabase" hidden="1">#REF!</definedName>
    <definedName name="_Goi8" localSheetId="21" hidden="1">{"'Sheet1'!$L$16"}</definedName>
    <definedName name="_Goi8" localSheetId="13" hidden="1">{"'Sheet1'!$L$16"}</definedName>
    <definedName name="_Goi8" localSheetId="1" hidden="1">{"'Sheet1'!$L$16"}</definedName>
    <definedName name="_Goi8" localSheetId="2" hidden="1">{"'Sheet1'!$L$16"}</definedName>
    <definedName name="_Goi8" localSheetId="3" hidden="1">{"'Sheet1'!$L$16"}</definedName>
    <definedName name="_Goi8" localSheetId="14" hidden="1">{"'Sheet1'!$L$16"}</definedName>
    <definedName name="_Goi8" localSheetId="4" hidden="1">{"'Sheet1'!$L$16"}</definedName>
    <definedName name="_Goi8" localSheetId="10" hidden="1">{"'Sheet1'!$L$16"}</definedName>
    <definedName name="_Goi8" localSheetId="8" hidden="1">{"'Sheet1'!$L$16"}</definedName>
    <definedName name="_Goi8" localSheetId="15" hidden="1">{"'Sheet1'!$L$16"}</definedName>
    <definedName name="_Goi8" localSheetId="5" hidden="1">{"'Sheet1'!$L$16"}</definedName>
    <definedName name="_Goi8" localSheetId="7" hidden="1">{"'Sheet1'!$L$16"}</definedName>
    <definedName name="_Goi8" localSheetId="9" hidden="1">{"'Sheet1'!$L$16"}</definedName>
    <definedName name="_Goi8" localSheetId="11" hidden="1">{"'Sheet1'!$L$16"}</definedName>
    <definedName name="_Goi8" localSheetId="12" hidden="1">{"'Sheet1'!$L$16"}</definedName>
    <definedName name="_Goi8" localSheetId="19" hidden="1">{"'Sheet1'!$L$16"}</definedName>
    <definedName name="_Goi8" localSheetId="6" hidden="1">{"'Sheet1'!$L$16"}</definedName>
    <definedName name="_Goi8" localSheetId="27" hidden="1">{"'Sheet1'!$L$16"}</definedName>
    <definedName name="_Goi8" localSheetId="24" hidden="1">{"'Sheet1'!$L$16"}</definedName>
    <definedName name="_Goi8" localSheetId="25" hidden="1">{"'Sheet1'!$L$16"}</definedName>
    <definedName name="_Goi8" hidden="1">{"'Sheet1'!$L$16"}</definedName>
    <definedName name="_h1" localSheetId="20" hidden="1">{"'Sheet1'!$L$16"}</definedName>
    <definedName name="_h1" localSheetId="21" hidden="1">{"'Sheet1'!$L$16"}</definedName>
    <definedName name="_h1" localSheetId="22" hidden="1">{"'Sheet1'!$L$16"}</definedName>
    <definedName name="_h1" localSheetId="13" hidden="1">{"'Sheet1'!$L$16"}</definedName>
    <definedName name="_h1" localSheetId="1" hidden="1">{"'Sheet1'!$L$16"}</definedName>
    <definedName name="_h1" localSheetId="2" hidden="1">{"'Sheet1'!$L$16"}</definedName>
    <definedName name="_h1" localSheetId="3" hidden="1">{"'Sheet1'!$L$16"}</definedName>
    <definedName name="_h1" localSheetId="14" hidden="1">{"'Sheet1'!$L$16"}</definedName>
    <definedName name="_h1" localSheetId="4" hidden="1">{"'Sheet1'!$L$16"}</definedName>
    <definedName name="_h1" localSheetId="10" hidden="1">{"'Sheet1'!$L$16"}</definedName>
    <definedName name="_h1" localSheetId="8" hidden="1">{"'Sheet1'!$L$16"}</definedName>
    <definedName name="_h1" localSheetId="15" hidden="1">{"'Sheet1'!$L$16"}</definedName>
    <definedName name="_h1" localSheetId="5" hidden="1">{"'Sheet1'!$L$16"}</definedName>
    <definedName name="_h1" localSheetId="7" hidden="1">{"'Sheet1'!$L$16"}</definedName>
    <definedName name="_h1" localSheetId="9" hidden="1">{"'Sheet1'!$L$16"}</definedName>
    <definedName name="_h1" localSheetId="11" hidden="1">{"'Sheet1'!$L$16"}</definedName>
    <definedName name="_h1" localSheetId="12" hidden="1">{"'Sheet1'!$L$16"}</definedName>
    <definedName name="_h1" localSheetId="19" hidden="1">{"'Sheet1'!$L$16"}</definedName>
    <definedName name="_h1" localSheetId="6" hidden="1">{"'Sheet1'!$L$16"}</definedName>
    <definedName name="_h1" localSheetId="27" hidden="1">{"'Sheet1'!$L$16"}</definedName>
    <definedName name="_h1" localSheetId="24" hidden="1">{"'Sheet1'!$L$16"}</definedName>
    <definedName name="_h1" localSheetId="25" hidden="1">{"'Sheet1'!$L$16"}</definedName>
    <definedName name="_h1" hidden="1">{"'Sheet1'!$L$16"}</definedName>
    <definedName name="_hu1" localSheetId="20" hidden="1">{"'Sheet1'!$L$16"}</definedName>
    <definedName name="_hu1" localSheetId="21" hidden="1">{"'Sheet1'!$L$16"}</definedName>
    <definedName name="_hu1" localSheetId="22" hidden="1">{"'Sheet1'!$L$16"}</definedName>
    <definedName name="_hu1" localSheetId="13" hidden="1">{"'Sheet1'!$L$16"}</definedName>
    <definedName name="_hu1" localSheetId="1" hidden="1">{"'Sheet1'!$L$16"}</definedName>
    <definedName name="_hu1" localSheetId="2" hidden="1">{"'Sheet1'!$L$16"}</definedName>
    <definedName name="_hu1" localSheetId="3" hidden="1">{"'Sheet1'!$L$16"}</definedName>
    <definedName name="_hu1" localSheetId="14" hidden="1">{"'Sheet1'!$L$16"}</definedName>
    <definedName name="_hu1" localSheetId="4" hidden="1">{"'Sheet1'!$L$16"}</definedName>
    <definedName name="_hu1" localSheetId="10" hidden="1">{"'Sheet1'!$L$16"}</definedName>
    <definedName name="_hu1" localSheetId="8" hidden="1">{"'Sheet1'!$L$16"}</definedName>
    <definedName name="_hu1" localSheetId="15" hidden="1">{"'Sheet1'!$L$16"}</definedName>
    <definedName name="_hu1" localSheetId="5" hidden="1">{"'Sheet1'!$L$16"}</definedName>
    <definedName name="_hu1" localSheetId="7" hidden="1">{"'Sheet1'!$L$16"}</definedName>
    <definedName name="_hu1" localSheetId="9" hidden="1">{"'Sheet1'!$L$16"}</definedName>
    <definedName name="_hu1" localSheetId="11" hidden="1">{"'Sheet1'!$L$16"}</definedName>
    <definedName name="_hu1" localSheetId="12" hidden="1">{"'Sheet1'!$L$16"}</definedName>
    <definedName name="_hu1" localSheetId="19" hidden="1">{"'Sheet1'!$L$16"}</definedName>
    <definedName name="_hu1" localSheetId="6" hidden="1">{"'Sheet1'!$L$16"}</definedName>
    <definedName name="_hu1" localSheetId="27" hidden="1">{"'Sheet1'!$L$16"}</definedName>
    <definedName name="_hu1" localSheetId="24" hidden="1">{"'Sheet1'!$L$16"}</definedName>
    <definedName name="_hu1" localSheetId="25" hidden="1">{"'Sheet1'!$L$16"}</definedName>
    <definedName name="_hu1" hidden="1">{"'Sheet1'!$L$16"}</definedName>
    <definedName name="_hu2" localSheetId="20" hidden="1">{"'Sheet1'!$L$16"}</definedName>
    <definedName name="_hu2" localSheetId="21" hidden="1">{"'Sheet1'!$L$16"}</definedName>
    <definedName name="_hu2" localSheetId="22" hidden="1">{"'Sheet1'!$L$16"}</definedName>
    <definedName name="_hu2" localSheetId="13" hidden="1">{"'Sheet1'!$L$16"}</definedName>
    <definedName name="_hu2" localSheetId="1" hidden="1">{"'Sheet1'!$L$16"}</definedName>
    <definedName name="_hu2" localSheetId="2" hidden="1">{"'Sheet1'!$L$16"}</definedName>
    <definedName name="_hu2" localSheetId="3" hidden="1">{"'Sheet1'!$L$16"}</definedName>
    <definedName name="_hu2" localSheetId="14" hidden="1">{"'Sheet1'!$L$16"}</definedName>
    <definedName name="_hu2" localSheetId="4" hidden="1">{"'Sheet1'!$L$16"}</definedName>
    <definedName name="_hu2" localSheetId="10" hidden="1">{"'Sheet1'!$L$16"}</definedName>
    <definedName name="_hu2" localSheetId="8" hidden="1">{"'Sheet1'!$L$16"}</definedName>
    <definedName name="_hu2" localSheetId="15" hidden="1">{"'Sheet1'!$L$16"}</definedName>
    <definedName name="_hu2" localSheetId="5" hidden="1">{"'Sheet1'!$L$16"}</definedName>
    <definedName name="_hu2" localSheetId="7" hidden="1">{"'Sheet1'!$L$16"}</definedName>
    <definedName name="_hu2" localSheetId="9" hidden="1">{"'Sheet1'!$L$16"}</definedName>
    <definedName name="_hu2" localSheetId="11" hidden="1">{"'Sheet1'!$L$16"}</definedName>
    <definedName name="_hu2" localSheetId="12" hidden="1">{"'Sheet1'!$L$16"}</definedName>
    <definedName name="_hu2" localSheetId="19" hidden="1">{"'Sheet1'!$L$16"}</definedName>
    <definedName name="_hu2" localSheetId="6" hidden="1">{"'Sheet1'!$L$16"}</definedName>
    <definedName name="_hu2" localSheetId="27" hidden="1">{"'Sheet1'!$L$16"}</definedName>
    <definedName name="_hu2" localSheetId="24" hidden="1">{"'Sheet1'!$L$16"}</definedName>
    <definedName name="_hu2" localSheetId="25" hidden="1">{"'Sheet1'!$L$16"}</definedName>
    <definedName name="_hu2" hidden="1">{"'Sheet1'!$L$16"}</definedName>
    <definedName name="_hu5" localSheetId="20" hidden="1">{"'Sheet1'!$L$16"}</definedName>
    <definedName name="_hu5" localSheetId="21" hidden="1">{"'Sheet1'!$L$16"}</definedName>
    <definedName name="_hu5" localSheetId="22" hidden="1">{"'Sheet1'!$L$16"}</definedName>
    <definedName name="_hu5" localSheetId="13" hidden="1">{"'Sheet1'!$L$16"}</definedName>
    <definedName name="_hu5" localSheetId="1" hidden="1">{"'Sheet1'!$L$16"}</definedName>
    <definedName name="_hu5" localSheetId="2" hidden="1">{"'Sheet1'!$L$16"}</definedName>
    <definedName name="_hu5" localSheetId="3" hidden="1">{"'Sheet1'!$L$16"}</definedName>
    <definedName name="_hu5" localSheetId="14" hidden="1">{"'Sheet1'!$L$16"}</definedName>
    <definedName name="_hu5" localSheetId="4" hidden="1">{"'Sheet1'!$L$16"}</definedName>
    <definedName name="_hu5" localSheetId="10" hidden="1">{"'Sheet1'!$L$16"}</definedName>
    <definedName name="_hu5" localSheetId="8" hidden="1">{"'Sheet1'!$L$16"}</definedName>
    <definedName name="_hu5" localSheetId="15" hidden="1">{"'Sheet1'!$L$16"}</definedName>
    <definedName name="_hu5" localSheetId="5" hidden="1">{"'Sheet1'!$L$16"}</definedName>
    <definedName name="_hu5" localSheetId="7" hidden="1">{"'Sheet1'!$L$16"}</definedName>
    <definedName name="_hu5" localSheetId="9" hidden="1">{"'Sheet1'!$L$16"}</definedName>
    <definedName name="_hu5" localSheetId="11" hidden="1">{"'Sheet1'!$L$16"}</definedName>
    <definedName name="_hu5" localSheetId="12" hidden="1">{"'Sheet1'!$L$16"}</definedName>
    <definedName name="_hu5" localSheetId="19" hidden="1">{"'Sheet1'!$L$16"}</definedName>
    <definedName name="_hu5" localSheetId="6" hidden="1">{"'Sheet1'!$L$16"}</definedName>
    <definedName name="_hu5" localSheetId="27" hidden="1">{"'Sheet1'!$L$16"}</definedName>
    <definedName name="_hu5" localSheetId="24" hidden="1">{"'Sheet1'!$L$16"}</definedName>
    <definedName name="_hu5" localSheetId="25" hidden="1">{"'Sheet1'!$L$16"}</definedName>
    <definedName name="_hu5" hidden="1">{"'Sheet1'!$L$16"}</definedName>
    <definedName name="_hu6" localSheetId="20" hidden="1">{"'Sheet1'!$L$16"}</definedName>
    <definedName name="_hu6" localSheetId="21" hidden="1">{"'Sheet1'!$L$16"}</definedName>
    <definedName name="_hu6" localSheetId="22" hidden="1">{"'Sheet1'!$L$16"}</definedName>
    <definedName name="_hu6" localSheetId="13" hidden="1">{"'Sheet1'!$L$16"}</definedName>
    <definedName name="_hu6" localSheetId="1" hidden="1">{"'Sheet1'!$L$16"}</definedName>
    <definedName name="_hu6" localSheetId="2" hidden="1">{"'Sheet1'!$L$16"}</definedName>
    <definedName name="_hu6" localSheetId="3" hidden="1">{"'Sheet1'!$L$16"}</definedName>
    <definedName name="_hu6" localSheetId="14" hidden="1">{"'Sheet1'!$L$16"}</definedName>
    <definedName name="_hu6" localSheetId="4" hidden="1">{"'Sheet1'!$L$16"}</definedName>
    <definedName name="_hu6" localSheetId="10" hidden="1">{"'Sheet1'!$L$16"}</definedName>
    <definedName name="_hu6" localSheetId="8" hidden="1">{"'Sheet1'!$L$16"}</definedName>
    <definedName name="_hu6" localSheetId="15" hidden="1">{"'Sheet1'!$L$16"}</definedName>
    <definedName name="_hu6" localSheetId="5" hidden="1">{"'Sheet1'!$L$16"}</definedName>
    <definedName name="_hu6" localSheetId="7" hidden="1">{"'Sheet1'!$L$16"}</definedName>
    <definedName name="_hu6" localSheetId="9" hidden="1">{"'Sheet1'!$L$16"}</definedName>
    <definedName name="_hu6" localSheetId="11" hidden="1">{"'Sheet1'!$L$16"}</definedName>
    <definedName name="_hu6" localSheetId="12" hidden="1">{"'Sheet1'!$L$16"}</definedName>
    <definedName name="_hu6" localSheetId="19" hidden="1">{"'Sheet1'!$L$16"}</definedName>
    <definedName name="_hu6" localSheetId="6" hidden="1">{"'Sheet1'!$L$16"}</definedName>
    <definedName name="_hu6" localSheetId="27" hidden="1">{"'Sheet1'!$L$16"}</definedName>
    <definedName name="_hu6" localSheetId="24" hidden="1">{"'Sheet1'!$L$16"}</definedName>
    <definedName name="_hu6" localSheetId="25" hidden="1">{"'Sheet1'!$L$16"}</definedName>
    <definedName name="_hu6" hidden="1">{"'Sheet1'!$L$16"}</definedName>
    <definedName name="_hu7" localSheetId="21" hidden="1">{"'Sheet1'!$L$16"}</definedName>
    <definedName name="_hu7" localSheetId="13" hidden="1">{"'Sheet1'!$L$16"}</definedName>
    <definedName name="_hu7" localSheetId="1" hidden="1">{"'Sheet1'!$L$16"}</definedName>
    <definedName name="_hu7" localSheetId="2" hidden="1">{"'Sheet1'!$L$16"}</definedName>
    <definedName name="_hu7" localSheetId="3" hidden="1">{"'Sheet1'!$L$16"}</definedName>
    <definedName name="_hu7" localSheetId="14" hidden="1">{"'Sheet1'!$L$16"}</definedName>
    <definedName name="_hu7" localSheetId="4" hidden="1">{"'Sheet1'!$L$16"}</definedName>
    <definedName name="_hu7" localSheetId="10" hidden="1">{"'Sheet1'!$L$16"}</definedName>
    <definedName name="_hu7" localSheetId="8" hidden="1">{"'Sheet1'!$L$16"}</definedName>
    <definedName name="_hu7" localSheetId="15" hidden="1">{"'Sheet1'!$L$16"}</definedName>
    <definedName name="_hu7" localSheetId="5" hidden="1">{"'Sheet1'!$L$16"}</definedName>
    <definedName name="_hu7" localSheetId="7" hidden="1">{"'Sheet1'!$L$16"}</definedName>
    <definedName name="_hu7" localSheetId="9" hidden="1">{"'Sheet1'!$L$16"}</definedName>
    <definedName name="_hu7" localSheetId="11" hidden="1">{"'Sheet1'!$L$16"}</definedName>
    <definedName name="_hu7" localSheetId="12" hidden="1">{"'Sheet1'!$L$16"}</definedName>
    <definedName name="_hu7" localSheetId="19" hidden="1">{"'Sheet1'!$L$16"}</definedName>
    <definedName name="_hu7" localSheetId="6" hidden="1">{"'Sheet1'!$L$16"}</definedName>
    <definedName name="_hu7" localSheetId="27" hidden="1">{"'Sheet1'!$L$16"}</definedName>
    <definedName name="_hu7" localSheetId="24" hidden="1">{"'Sheet1'!$L$16"}</definedName>
    <definedName name="_hu7" localSheetId="25" hidden="1">{"'Sheet1'!$L$16"}</definedName>
    <definedName name="_hu7" hidden="1">{"'Sheet1'!$L$16"}</definedName>
    <definedName name="_K146" localSheetId="21" hidden="1">{"'Sheet1'!$L$16"}</definedName>
    <definedName name="_K146" localSheetId="13" hidden="1">{"'Sheet1'!$L$16"}</definedName>
    <definedName name="_K146" localSheetId="1" hidden="1">{"'Sheet1'!$L$16"}</definedName>
    <definedName name="_K146" localSheetId="2" hidden="1">{"'Sheet1'!$L$16"}</definedName>
    <definedName name="_K146" localSheetId="3" hidden="1">{"'Sheet1'!$L$16"}</definedName>
    <definedName name="_K146" localSheetId="14" hidden="1">{"'Sheet1'!$L$16"}</definedName>
    <definedName name="_K146" localSheetId="4" hidden="1">{"'Sheet1'!$L$16"}</definedName>
    <definedName name="_K146" localSheetId="10" hidden="1">{"'Sheet1'!$L$16"}</definedName>
    <definedName name="_K146" localSheetId="8" hidden="1">{"'Sheet1'!$L$16"}</definedName>
    <definedName name="_K146" localSheetId="15" hidden="1">{"'Sheet1'!$L$16"}</definedName>
    <definedName name="_K146" localSheetId="5" hidden="1">{"'Sheet1'!$L$16"}</definedName>
    <definedName name="_K146" localSheetId="7" hidden="1">{"'Sheet1'!$L$16"}</definedName>
    <definedName name="_K146" localSheetId="9" hidden="1">{"'Sheet1'!$L$16"}</definedName>
    <definedName name="_K146" localSheetId="11" hidden="1">{"'Sheet1'!$L$16"}</definedName>
    <definedName name="_K146" localSheetId="12" hidden="1">{"'Sheet1'!$L$16"}</definedName>
    <definedName name="_K146" localSheetId="19" hidden="1">{"'Sheet1'!$L$16"}</definedName>
    <definedName name="_K146" localSheetId="6" hidden="1">{"'Sheet1'!$L$16"}</definedName>
    <definedName name="_K146" localSheetId="27" hidden="1">{"'Sheet1'!$L$16"}</definedName>
    <definedName name="_K146" localSheetId="24" hidden="1">{"'Sheet1'!$L$16"}</definedName>
    <definedName name="_K146" localSheetId="25" hidden="1">{"'Sheet1'!$L$16"}</definedName>
    <definedName name="_K146" hidden="1">{"'Sheet1'!$L$16"}</definedName>
    <definedName name="_k27" localSheetId="21" hidden="1">{"'Sheet1'!$L$16"}</definedName>
    <definedName name="_k27" localSheetId="13" hidden="1">{"'Sheet1'!$L$16"}</definedName>
    <definedName name="_k27" localSheetId="1" hidden="1">{"'Sheet1'!$L$16"}</definedName>
    <definedName name="_k27" localSheetId="2" hidden="1">{"'Sheet1'!$L$16"}</definedName>
    <definedName name="_k27" localSheetId="3" hidden="1">{"'Sheet1'!$L$16"}</definedName>
    <definedName name="_k27" localSheetId="14" hidden="1">{"'Sheet1'!$L$16"}</definedName>
    <definedName name="_k27" localSheetId="4" hidden="1">{"'Sheet1'!$L$16"}</definedName>
    <definedName name="_k27" localSheetId="10" hidden="1">{"'Sheet1'!$L$16"}</definedName>
    <definedName name="_k27" localSheetId="8" hidden="1">{"'Sheet1'!$L$16"}</definedName>
    <definedName name="_k27" localSheetId="15" hidden="1">{"'Sheet1'!$L$16"}</definedName>
    <definedName name="_k27" localSheetId="5" hidden="1">{"'Sheet1'!$L$16"}</definedName>
    <definedName name="_k27" localSheetId="7" hidden="1">{"'Sheet1'!$L$16"}</definedName>
    <definedName name="_k27" localSheetId="9" hidden="1">{"'Sheet1'!$L$16"}</definedName>
    <definedName name="_k27" localSheetId="11" hidden="1">{"'Sheet1'!$L$16"}</definedName>
    <definedName name="_k27" localSheetId="12" hidden="1">{"'Sheet1'!$L$16"}</definedName>
    <definedName name="_k27" localSheetId="19" hidden="1">{"'Sheet1'!$L$16"}</definedName>
    <definedName name="_k27" localSheetId="6" hidden="1">{"'Sheet1'!$L$16"}</definedName>
    <definedName name="_k27" localSheetId="27" hidden="1">{"'Sheet1'!$L$16"}</definedName>
    <definedName name="_k27" localSheetId="24" hidden="1">{"'Sheet1'!$L$16"}</definedName>
    <definedName name="_k27" localSheetId="25" hidden="1">{"'Sheet1'!$L$16"}</definedName>
    <definedName name="_k27" hidden="1">{"'Sheet1'!$L$16"}</definedName>
    <definedName name="_ke2" localSheetId="13" hidden="1">{"'Sheet1'!$L$16"}</definedName>
    <definedName name="_ke2" localSheetId="1" hidden="1">{"'Sheet1'!$L$16"}</definedName>
    <definedName name="_ke2" localSheetId="2" hidden="1">{"'Sheet1'!$L$16"}</definedName>
    <definedName name="_ke2" localSheetId="3" hidden="1">{"'Sheet1'!$L$16"}</definedName>
    <definedName name="_ke2" localSheetId="14" hidden="1">{"'Sheet1'!$L$16"}</definedName>
    <definedName name="_ke2" localSheetId="4" hidden="1">{"'Sheet1'!$L$16"}</definedName>
    <definedName name="_ke2" localSheetId="10" hidden="1">{"'Sheet1'!$L$16"}</definedName>
    <definedName name="_ke2" localSheetId="8" hidden="1">{"'Sheet1'!$L$16"}</definedName>
    <definedName name="_ke2" localSheetId="15" hidden="1">{"'Sheet1'!$L$16"}</definedName>
    <definedName name="_ke2" localSheetId="5" hidden="1">{"'Sheet1'!$L$16"}</definedName>
    <definedName name="_ke2" localSheetId="7" hidden="1">{"'Sheet1'!$L$16"}</definedName>
    <definedName name="_ke2" localSheetId="9" hidden="1">{"'Sheet1'!$L$16"}</definedName>
    <definedName name="_ke2" localSheetId="11" hidden="1">{"'Sheet1'!$L$16"}</definedName>
    <definedName name="_ke2" localSheetId="12" hidden="1">{"'Sheet1'!$L$16"}</definedName>
    <definedName name="_ke2" localSheetId="6" hidden="1">{"'Sheet1'!$L$16"}</definedName>
    <definedName name="_ke2" hidden="1">{"'Sheet1'!$L$16"}</definedName>
    <definedName name="_Key1" localSheetId="20" hidden="1">#REF!</definedName>
    <definedName name="_Key1" localSheetId="21" hidden="1">#REF!</definedName>
    <definedName name="_Key1" localSheetId="22" hidden="1">#REF!</definedName>
    <definedName name="_Key1" localSheetId="13" hidden="1">#REF!</definedName>
    <definedName name="_Key1" localSheetId="14" hidden="1">#REF!</definedName>
    <definedName name="_Key1" localSheetId="15" hidden="1">#REF!</definedName>
    <definedName name="_Key1" localSheetId="19" hidden="1">#REF!</definedName>
    <definedName name="_Key1" localSheetId="27" hidden="1">#REF!</definedName>
    <definedName name="_Key1" localSheetId="25" hidden="1">#REF!</definedName>
    <definedName name="_Key1" hidden="1">#REF!</definedName>
    <definedName name="_Key2" localSheetId="20" hidden="1">#REF!</definedName>
    <definedName name="_Key2" localSheetId="21" hidden="1">#REF!</definedName>
    <definedName name="_Key2" localSheetId="22" hidden="1">#REF!</definedName>
    <definedName name="_Key2" localSheetId="13" hidden="1">#REF!</definedName>
    <definedName name="_Key2" localSheetId="3" hidden="1">#REF!</definedName>
    <definedName name="_Key2" localSheetId="14" hidden="1">#REF!</definedName>
    <definedName name="_Key2" localSheetId="10" hidden="1">#REF!</definedName>
    <definedName name="_Key2" localSheetId="8" hidden="1">#REF!</definedName>
    <definedName name="_Key2" localSheetId="15" hidden="1">#REF!</definedName>
    <definedName name="_Key2" localSheetId="9" hidden="1">#REF!</definedName>
    <definedName name="_Key2" localSheetId="11" hidden="1">#REF!</definedName>
    <definedName name="_Key2" localSheetId="19" hidden="1">#REF!</definedName>
    <definedName name="_Key2" localSheetId="27" hidden="1">#REF!</definedName>
    <definedName name="_Key2" localSheetId="25" hidden="1">#REF!</definedName>
    <definedName name="_Key2" hidden="1">#REF!</definedName>
    <definedName name="_KH08" localSheetId="21" hidden="1">{#N/A,#N/A,FALSE,"Chi tiÆt"}</definedName>
    <definedName name="_KH08" localSheetId="13" hidden="1">{#N/A,#N/A,FALSE,"Chi tiÆt"}</definedName>
    <definedName name="_KH08" localSheetId="1" hidden="1">{#N/A,#N/A,FALSE,"Chi tiÆt"}</definedName>
    <definedName name="_KH08" localSheetId="2" hidden="1">{#N/A,#N/A,FALSE,"Chi tiÆt"}</definedName>
    <definedName name="_KH08" localSheetId="3" hidden="1">{#N/A,#N/A,FALSE,"Chi tiÆt"}</definedName>
    <definedName name="_KH08" localSheetId="14" hidden="1">{#N/A,#N/A,FALSE,"Chi tiÆt"}</definedName>
    <definedName name="_KH08" localSheetId="4" hidden="1">{#N/A,#N/A,FALSE,"Chi tiÆt"}</definedName>
    <definedName name="_KH08" localSheetId="10" hidden="1">{#N/A,#N/A,FALSE,"Chi tiÆt"}</definedName>
    <definedName name="_KH08" localSheetId="8" hidden="1">{#N/A,#N/A,FALSE,"Chi tiÆt"}</definedName>
    <definedName name="_KH08" localSheetId="15" hidden="1">{#N/A,#N/A,FALSE,"Chi tiÆt"}</definedName>
    <definedName name="_KH08" localSheetId="5" hidden="1">{#N/A,#N/A,FALSE,"Chi tiÆt"}</definedName>
    <definedName name="_KH08" localSheetId="7" hidden="1">{#N/A,#N/A,FALSE,"Chi tiÆt"}</definedName>
    <definedName name="_KH08" localSheetId="9" hidden="1">{#N/A,#N/A,FALSE,"Chi tiÆt"}</definedName>
    <definedName name="_KH08" localSheetId="11" hidden="1">{#N/A,#N/A,FALSE,"Chi tiÆt"}</definedName>
    <definedName name="_KH08" localSheetId="12" hidden="1">{#N/A,#N/A,FALSE,"Chi tiÆt"}</definedName>
    <definedName name="_KH08" localSheetId="19" hidden="1">{#N/A,#N/A,FALSE,"Chi tiÆt"}</definedName>
    <definedName name="_KH08" localSheetId="6" hidden="1">{#N/A,#N/A,FALSE,"Chi tiÆt"}</definedName>
    <definedName name="_KH08" localSheetId="27" hidden="1">{#N/A,#N/A,FALSE,"Chi tiÆt"}</definedName>
    <definedName name="_KH08" localSheetId="24" hidden="1">{#N/A,#N/A,FALSE,"Chi tiÆt"}</definedName>
    <definedName name="_KH08" localSheetId="25" hidden="1">{#N/A,#N/A,FALSE,"Chi tiÆt"}</definedName>
    <definedName name="_KH08" hidden="1">{#N/A,#N/A,FALSE,"Chi tiÆt"}</definedName>
    <definedName name="_km03" localSheetId="21" hidden="1">{"'Sheet1'!$L$16"}</definedName>
    <definedName name="_km03" localSheetId="13" hidden="1">{"'Sheet1'!$L$16"}</definedName>
    <definedName name="_km03" localSheetId="1" hidden="1">{"'Sheet1'!$L$16"}</definedName>
    <definedName name="_km03" localSheetId="2" hidden="1">{"'Sheet1'!$L$16"}</definedName>
    <definedName name="_km03" localSheetId="3" hidden="1">{"'Sheet1'!$L$16"}</definedName>
    <definedName name="_km03" localSheetId="14" hidden="1">{"'Sheet1'!$L$16"}</definedName>
    <definedName name="_km03" localSheetId="4" hidden="1">{"'Sheet1'!$L$16"}</definedName>
    <definedName name="_km03" localSheetId="10" hidden="1">{"'Sheet1'!$L$16"}</definedName>
    <definedName name="_km03" localSheetId="8" hidden="1">{"'Sheet1'!$L$16"}</definedName>
    <definedName name="_km03" localSheetId="15" hidden="1">{"'Sheet1'!$L$16"}</definedName>
    <definedName name="_km03" localSheetId="5" hidden="1">{"'Sheet1'!$L$16"}</definedName>
    <definedName name="_km03" localSheetId="7" hidden="1">{"'Sheet1'!$L$16"}</definedName>
    <definedName name="_km03" localSheetId="9" hidden="1">{"'Sheet1'!$L$16"}</definedName>
    <definedName name="_km03" localSheetId="11" hidden="1">{"'Sheet1'!$L$16"}</definedName>
    <definedName name="_km03" localSheetId="12" hidden="1">{"'Sheet1'!$L$16"}</definedName>
    <definedName name="_km03" localSheetId="19" hidden="1">{"'Sheet1'!$L$16"}</definedName>
    <definedName name="_km03" localSheetId="6" hidden="1">{"'Sheet1'!$L$16"}</definedName>
    <definedName name="_km03" localSheetId="27" hidden="1">{"'Sheet1'!$L$16"}</definedName>
    <definedName name="_km03" localSheetId="24" hidden="1">{"'Sheet1'!$L$16"}</definedName>
    <definedName name="_km03" localSheetId="25" hidden="1">{"'Sheet1'!$L$16"}</definedName>
    <definedName name="_km03" hidden="1">{"'Sheet1'!$L$16"}</definedName>
    <definedName name="_L123" localSheetId="21" hidden="1">{"'Sheet1'!$L$16"}</definedName>
    <definedName name="_L123" localSheetId="13" hidden="1">{"'Sheet1'!$L$16"}</definedName>
    <definedName name="_L123" localSheetId="1" hidden="1">{"'Sheet1'!$L$16"}</definedName>
    <definedName name="_L123" localSheetId="2" hidden="1">{"'Sheet1'!$L$16"}</definedName>
    <definedName name="_L123" localSheetId="3" hidden="1">{"'Sheet1'!$L$16"}</definedName>
    <definedName name="_L123" localSheetId="14" hidden="1">{"'Sheet1'!$L$16"}</definedName>
    <definedName name="_L123" localSheetId="4" hidden="1">{"'Sheet1'!$L$16"}</definedName>
    <definedName name="_L123" localSheetId="10" hidden="1">{"'Sheet1'!$L$16"}</definedName>
    <definedName name="_L123" localSheetId="8" hidden="1">{"'Sheet1'!$L$16"}</definedName>
    <definedName name="_L123" localSheetId="15" hidden="1">{"'Sheet1'!$L$16"}</definedName>
    <definedName name="_L123" localSheetId="5" hidden="1">{"'Sheet1'!$L$16"}</definedName>
    <definedName name="_L123" localSheetId="7" hidden="1">{"'Sheet1'!$L$16"}</definedName>
    <definedName name="_L123" localSheetId="9" hidden="1">{"'Sheet1'!$L$16"}</definedName>
    <definedName name="_L123" localSheetId="11" hidden="1">{"'Sheet1'!$L$16"}</definedName>
    <definedName name="_L123" localSheetId="12" hidden="1">{"'Sheet1'!$L$16"}</definedName>
    <definedName name="_L123" localSheetId="19" hidden="1">{"'Sheet1'!$L$16"}</definedName>
    <definedName name="_L123" localSheetId="6" hidden="1">{"'Sheet1'!$L$16"}</definedName>
    <definedName name="_L123" localSheetId="27" hidden="1">{"'Sheet1'!$L$16"}</definedName>
    <definedName name="_L123" localSheetId="24" hidden="1">{"'Sheet1'!$L$16"}</definedName>
    <definedName name="_L123" localSheetId="25" hidden="1">{"'Sheet1'!$L$16"}</definedName>
    <definedName name="_L123" hidden="1">{"'Sheet1'!$L$16"}</definedName>
    <definedName name="_L1234" localSheetId="21" hidden="1">{"'Sheet1'!$L$16"}</definedName>
    <definedName name="_L1234" localSheetId="13" hidden="1">{"'Sheet1'!$L$16"}</definedName>
    <definedName name="_L1234" localSheetId="1" hidden="1">{"'Sheet1'!$L$16"}</definedName>
    <definedName name="_L1234" localSheetId="2" hidden="1">{"'Sheet1'!$L$16"}</definedName>
    <definedName name="_L1234" localSheetId="3" hidden="1">{"'Sheet1'!$L$16"}</definedName>
    <definedName name="_L1234" localSheetId="14" hidden="1">{"'Sheet1'!$L$16"}</definedName>
    <definedName name="_L1234" localSheetId="4" hidden="1">{"'Sheet1'!$L$16"}</definedName>
    <definedName name="_L1234" localSheetId="10" hidden="1">{"'Sheet1'!$L$16"}</definedName>
    <definedName name="_L1234" localSheetId="8" hidden="1">{"'Sheet1'!$L$16"}</definedName>
    <definedName name="_L1234" localSheetId="15" hidden="1">{"'Sheet1'!$L$16"}</definedName>
    <definedName name="_L1234" localSheetId="5" hidden="1">{"'Sheet1'!$L$16"}</definedName>
    <definedName name="_L1234" localSheetId="7" hidden="1">{"'Sheet1'!$L$16"}</definedName>
    <definedName name="_L1234" localSheetId="9" hidden="1">{"'Sheet1'!$L$16"}</definedName>
    <definedName name="_L1234" localSheetId="11" hidden="1">{"'Sheet1'!$L$16"}</definedName>
    <definedName name="_L1234" localSheetId="12" hidden="1">{"'Sheet1'!$L$16"}</definedName>
    <definedName name="_L1234" localSheetId="19" hidden="1">{"'Sheet1'!$L$16"}</definedName>
    <definedName name="_L1234" localSheetId="6" hidden="1">{"'Sheet1'!$L$16"}</definedName>
    <definedName name="_L1234" localSheetId="27" hidden="1">{"'Sheet1'!$L$16"}</definedName>
    <definedName name="_L1234" localSheetId="24" hidden="1">{"'Sheet1'!$L$16"}</definedName>
    <definedName name="_L1234" localSheetId="25" hidden="1">{"'Sheet1'!$L$16"}</definedName>
    <definedName name="_L1234" hidden="1">{"'Sheet1'!$L$16"}</definedName>
    <definedName name="_Lan1" localSheetId="21" hidden="1">{"'Sheet1'!$L$16"}</definedName>
    <definedName name="_Lan1" localSheetId="13" hidden="1">{"'Sheet1'!$L$16"}</definedName>
    <definedName name="_Lan1" localSheetId="1" hidden="1">{"'Sheet1'!$L$16"}</definedName>
    <definedName name="_Lan1" localSheetId="2" hidden="1">{"'Sheet1'!$L$16"}</definedName>
    <definedName name="_Lan1" localSheetId="3" hidden="1">{"'Sheet1'!$L$16"}</definedName>
    <definedName name="_Lan1" localSheetId="14" hidden="1">{"'Sheet1'!$L$16"}</definedName>
    <definedName name="_Lan1" localSheetId="4" hidden="1">{"'Sheet1'!$L$16"}</definedName>
    <definedName name="_Lan1" localSheetId="10" hidden="1">{"'Sheet1'!$L$16"}</definedName>
    <definedName name="_Lan1" localSheetId="8" hidden="1">{"'Sheet1'!$L$16"}</definedName>
    <definedName name="_Lan1" localSheetId="15" hidden="1">{"'Sheet1'!$L$16"}</definedName>
    <definedName name="_Lan1" localSheetId="5" hidden="1">{"'Sheet1'!$L$16"}</definedName>
    <definedName name="_Lan1" localSheetId="7" hidden="1">{"'Sheet1'!$L$16"}</definedName>
    <definedName name="_Lan1" localSheetId="9" hidden="1">{"'Sheet1'!$L$16"}</definedName>
    <definedName name="_Lan1" localSheetId="11" hidden="1">{"'Sheet1'!$L$16"}</definedName>
    <definedName name="_Lan1" localSheetId="12" hidden="1">{"'Sheet1'!$L$16"}</definedName>
    <definedName name="_Lan1" localSheetId="19" hidden="1">{"'Sheet1'!$L$16"}</definedName>
    <definedName name="_Lan1" localSheetId="6" hidden="1">{"'Sheet1'!$L$16"}</definedName>
    <definedName name="_Lan1" localSheetId="27" hidden="1">{"'Sheet1'!$L$16"}</definedName>
    <definedName name="_Lan1" localSheetId="24" hidden="1">{"'Sheet1'!$L$16"}</definedName>
    <definedName name="_Lan1" localSheetId="25" hidden="1">{"'Sheet1'!$L$16"}</definedName>
    <definedName name="_Lan1" hidden="1">{"'Sheet1'!$L$16"}</definedName>
    <definedName name="_Lan2" localSheetId="1" hidden="1">{"'Sheet1'!$L$16"}</definedName>
    <definedName name="_Lan2" localSheetId="2" hidden="1">{"'Sheet1'!$L$16"}</definedName>
    <definedName name="_Lan2" localSheetId="3" hidden="1">{"'Sheet1'!$L$16"}</definedName>
    <definedName name="_Lan2" localSheetId="4" hidden="1">{"'Sheet1'!$L$16"}</definedName>
    <definedName name="_Lan2" localSheetId="10" hidden="1">{"'Sheet1'!$L$16"}</definedName>
    <definedName name="_Lan2" localSheetId="8" hidden="1">{"'Sheet1'!$L$16"}</definedName>
    <definedName name="_Lan2" localSheetId="5" hidden="1">{"'Sheet1'!$L$16"}</definedName>
    <definedName name="_Lan2" localSheetId="7" hidden="1">{"'Sheet1'!$L$16"}</definedName>
    <definedName name="_Lan2" localSheetId="9" hidden="1">{"'Sheet1'!$L$16"}</definedName>
    <definedName name="_Lan2" localSheetId="11" hidden="1">{"'Sheet1'!$L$16"}</definedName>
    <definedName name="_Lan2" localSheetId="12" hidden="1">{"'Sheet1'!$L$16"}</definedName>
    <definedName name="_Lan2" localSheetId="6" hidden="1">{"'Sheet1'!$L$16"}</definedName>
    <definedName name="_Lan2" hidden="1">{"'Sheet1'!$L$16"}</definedName>
    <definedName name="_LAN3" localSheetId="21" hidden="1">{"'Sheet1'!$L$16"}</definedName>
    <definedName name="_LAN3" localSheetId="13" hidden="1">{"'Sheet1'!$L$16"}</definedName>
    <definedName name="_LAN3" localSheetId="1" hidden="1">{"'Sheet1'!$L$16"}</definedName>
    <definedName name="_LAN3" localSheetId="2" hidden="1">{"'Sheet1'!$L$16"}</definedName>
    <definedName name="_LAN3" localSheetId="3" hidden="1">{"'Sheet1'!$L$16"}</definedName>
    <definedName name="_LAN3" localSheetId="14" hidden="1">{"'Sheet1'!$L$16"}</definedName>
    <definedName name="_LAN3" localSheetId="4" hidden="1">{"'Sheet1'!$L$16"}</definedName>
    <definedName name="_LAN3" localSheetId="10" hidden="1">{"'Sheet1'!$L$16"}</definedName>
    <definedName name="_LAN3" localSheetId="8" hidden="1">{"'Sheet1'!$L$16"}</definedName>
    <definedName name="_LAN3" localSheetId="15" hidden="1">{"'Sheet1'!$L$16"}</definedName>
    <definedName name="_LAN3" localSheetId="5" hidden="1">{"'Sheet1'!$L$16"}</definedName>
    <definedName name="_LAN3" localSheetId="7" hidden="1">{"'Sheet1'!$L$16"}</definedName>
    <definedName name="_LAN3" localSheetId="9" hidden="1">{"'Sheet1'!$L$16"}</definedName>
    <definedName name="_LAN3" localSheetId="11" hidden="1">{"'Sheet1'!$L$16"}</definedName>
    <definedName name="_LAN3" localSheetId="12" hidden="1">{"'Sheet1'!$L$16"}</definedName>
    <definedName name="_LAN3" localSheetId="19" hidden="1">{"'Sheet1'!$L$16"}</definedName>
    <definedName name="_LAN3" localSheetId="6" hidden="1">{"'Sheet1'!$L$16"}</definedName>
    <definedName name="_LAN3" localSheetId="27" hidden="1">{"'Sheet1'!$L$16"}</definedName>
    <definedName name="_LAN3" localSheetId="24" hidden="1">{"'Sheet1'!$L$16"}</definedName>
    <definedName name="_LAN3" localSheetId="25" hidden="1">{"'Sheet1'!$L$16"}</definedName>
    <definedName name="_LAN3" hidden="1">{"'Sheet1'!$L$16"}</definedName>
    <definedName name="_lk2" localSheetId="21" hidden="1">{"'Sheet1'!$L$16"}</definedName>
    <definedName name="_lk2" localSheetId="13" hidden="1">{"'Sheet1'!$L$16"}</definedName>
    <definedName name="_lk2" localSheetId="1" hidden="1">{"'Sheet1'!$L$16"}</definedName>
    <definedName name="_lk2" localSheetId="2" hidden="1">{"'Sheet1'!$L$16"}</definedName>
    <definedName name="_lk2" localSheetId="3" hidden="1">{"'Sheet1'!$L$16"}</definedName>
    <definedName name="_lk2" localSheetId="14" hidden="1">{"'Sheet1'!$L$16"}</definedName>
    <definedName name="_lk2" localSheetId="4" hidden="1">{"'Sheet1'!$L$16"}</definedName>
    <definedName name="_lk2" localSheetId="10" hidden="1">{"'Sheet1'!$L$16"}</definedName>
    <definedName name="_lk2" localSheetId="8" hidden="1">{"'Sheet1'!$L$16"}</definedName>
    <definedName name="_lk2" localSheetId="15" hidden="1">{"'Sheet1'!$L$16"}</definedName>
    <definedName name="_lk2" localSheetId="5" hidden="1">{"'Sheet1'!$L$16"}</definedName>
    <definedName name="_lk2" localSheetId="7" hidden="1">{"'Sheet1'!$L$16"}</definedName>
    <definedName name="_lk2" localSheetId="9" hidden="1">{"'Sheet1'!$L$16"}</definedName>
    <definedName name="_lk2" localSheetId="11" hidden="1">{"'Sheet1'!$L$16"}</definedName>
    <definedName name="_lk2" localSheetId="12" hidden="1">{"'Sheet1'!$L$16"}</definedName>
    <definedName name="_lk2" localSheetId="19" hidden="1">{"'Sheet1'!$L$16"}</definedName>
    <definedName name="_lk2" localSheetId="6" hidden="1">{"'Sheet1'!$L$16"}</definedName>
    <definedName name="_lk2" localSheetId="27" hidden="1">{"'Sheet1'!$L$16"}</definedName>
    <definedName name="_lk2" localSheetId="24" hidden="1">{"'Sheet1'!$L$16"}</definedName>
    <definedName name="_lk2" localSheetId="25" hidden="1">{"'Sheet1'!$L$16"}</definedName>
    <definedName name="_lk2" hidden="1">{"'Sheet1'!$L$16"}</definedName>
    <definedName name="_m1233" localSheetId="21" hidden="1">{"'Sheet1'!$L$16"}</definedName>
    <definedName name="_m1233" localSheetId="13" hidden="1">{"'Sheet1'!$L$16"}</definedName>
    <definedName name="_m1233" localSheetId="1" hidden="1">{"'Sheet1'!$L$16"}</definedName>
    <definedName name="_m1233" localSheetId="2" hidden="1">{"'Sheet1'!$L$16"}</definedName>
    <definedName name="_m1233" localSheetId="3" hidden="1">{"'Sheet1'!$L$16"}</definedName>
    <definedName name="_m1233" localSheetId="14" hidden="1">{"'Sheet1'!$L$16"}</definedName>
    <definedName name="_m1233" localSheetId="4" hidden="1">{"'Sheet1'!$L$16"}</definedName>
    <definedName name="_m1233" localSheetId="10" hidden="1">{"'Sheet1'!$L$16"}</definedName>
    <definedName name="_m1233" localSheetId="8" hidden="1">{"'Sheet1'!$L$16"}</definedName>
    <definedName name="_m1233" localSheetId="15" hidden="1">{"'Sheet1'!$L$16"}</definedName>
    <definedName name="_m1233" localSheetId="5" hidden="1">{"'Sheet1'!$L$16"}</definedName>
    <definedName name="_m1233" localSheetId="7" hidden="1">{"'Sheet1'!$L$16"}</definedName>
    <definedName name="_m1233" localSheetId="9" hidden="1">{"'Sheet1'!$L$16"}</definedName>
    <definedName name="_m1233" localSheetId="11" hidden="1">{"'Sheet1'!$L$16"}</definedName>
    <definedName name="_m1233" localSheetId="12" hidden="1">{"'Sheet1'!$L$16"}</definedName>
    <definedName name="_m1233" localSheetId="19" hidden="1">{"'Sheet1'!$L$16"}</definedName>
    <definedName name="_m1233" localSheetId="6" hidden="1">{"'Sheet1'!$L$16"}</definedName>
    <definedName name="_m1233" localSheetId="27" hidden="1">{"'Sheet1'!$L$16"}</definedName>
    <definedName name="_m1233" localSheetId="24" hidden="1">{"'Sheet1'!$L$16"}</definedName>
    <definedName name="_m1233" localSheetId="25" hidden="1">{"'Sheet1'!$L$16"}</definedName>
    <definedName name="_m1233" hidden="1">{"'Sheet1'!$L$16"}</definedName>
    <definedName name="_M2" localSheetId="21" hidden="1">{"'Sheet1'!$L$16"}</definedName>
    <definedName name="_M2" localSheetId="13" hidden="1">{"'Sheet1'!$L$16"}</definedName>
    <definedName name="_M2" localSheetId="1" hidden="1">{"'Sheet1'!$L$16"}</definedName>
    <definedName name="_M2" localSheetId="2" hidden="1">{"'Sheet1'!$L$16"}</definedName>
    <definedName name="_M2" localSheetId="3" hidden="1">{"'Sheet1'!$L$16"}</definedName>
    <definedName name="_M2" localSheetId="14" hidden="1">{"'Sheet1'!$L$16"}</definedName>
    <definedName name="_M2" localSheetId="4" hidden="1">{"'Sheet1'!$L$16"}</definedName>
    <definedName name="_M2" localSheetId="10" hidden="1">{"'Sheet1'!$L$16"}</definedName>
    <definedName name="_M2" localSheetId="8" hidden="1">{"'Sheet1'!$L$16"}</definedName>
    <definedName name="_M2" localSheetId="15" hidden="1">{"'Sheet1'!$L$16"}</definedName>
    <definedName name="_M2" localSheetId="5" hidden="1">{"'Sheet1'!$L$16"}</definedName>
    <definedName name="_M2" localSheetId="7" hidden="1">{"'Sheet1'!$L$16"}</definedName>
    <definedName name="_M2" localSheetId="9" hidden="1">{"'Sheet1'!$L$16"}</definedName>
    <definedName name="_M2" localSheetId="11" hidden="1">{"'Sheet1'!$L$16"}</definedName>
    <definedName name="_M2" localSheetId="12" hidden="1">{"'Sheet1'!$L$16"}</definedName>
    <definedName name="_M2" localSheetId="19" hidden="1">{"'Sheet1'!$L$16"}</definedName>
    <definedName name="_M2" localSheetId="6" hidden="1">{"'Sheet1'!$L$16"}</definedName>
    <definedName name="_M2" localSheetId="27" hidden="1">{"'Sheet1'!$L$16"}</definedName>
    <definedName name="_M2" localSheetId="24" hidden="1">{"'Sheet1'!$L$16"}</definedName>
    <definedName name="_M2" localSheetId="25" hidden="1">{"'Sheet1'!$L$16"}</definedName>
    <definedName name="_M2" hidden="1">{"'Sheet1'!$L$16"}</definedName>
    <definedName name="_M36" localSheetId="20" hidden="1">{"'Sheet1'!$L$16"}</definedName>
    <definedName name="_M36" localSheetId="21" hidden="1">{"'Sheet1'!$L$16"}</definedName>
    <definedName name="_M36" localSheetId="22" hidden="1">{"'Sheet1'!$L$16"}</definedName>
    <definedName name="_M36" localSheetId="13" hidden="1">{"'Sheet1'!$L$16"}</definedName>
    <definedName name="_M36" localSheetId="1" hidden="1">{"'Sheet1'!$L$16"}</definedName>
    <definedName name="_M36" localSheetId="2" hidden="1">{"'Sheet1'!$L$16"}</definedName>
    <definedName name="_M36" localSheetId="3" hidden="1">{"'Sheet1'!$L$16"}</definedName>
    <definedName name="_M36" localSheetId="14" hidden="1">{"'Sheet1'!$L$16"}</definedName>
    <definedName name="_M36" localSheetId="4" hidden="1">{"'Sheet1'!$L$16"}</definedName>
    <definedName name="_M36" localSheetId="10" hidden="1">{"'Sheet1'!$L$16"}</definedName>
    <definedName name="_M36" localSheetId="8" hidden="1">{"'Sheet1'!$L$16"}</definedName>
    <definedName name="_M36" localSheetId="15" hidden="1">{"'Sheet1'!$L$16"}</definedName>
    <definedName name="_M36" localSheetId="5" hidden="1">{"'Sheet1'!$L$16"}</definedName>
    <definedName name="_M36" localSheetId="7" hidden="1">{"'Sheet1'!$L$16"}</definedName>
    <definedName name="_M36" localSheetId="9" hidden="1">{"'Sheet1'!$L$16"}</definedName>
    <definedName name="_M36" localSheetId="11" hidden="1">{"'Sheet1'!$L$16"}</definedName>
    <definedName name="_M36" localSheetId="12" hidden="1">{"'Sheet1'!$L$16"}</definedName>
    <definedName name="_M36" localSheetId="19" hidden="1">{"'Sheet1'!$L$16"}</definedName>
    <definedName name="_M36" localSheetId="6" hidden="1">{"'Sheet1'!$L$16"}</definedName>
    <definedName name="_M36" localSheetId="27" hidden="1">{"'Sheet1'!$L$16"}</definedName>
    <definedName name="_M36" localSheetId="24" hidden="1">{"'Sheet1'!$L$16"}</definedName>
    <definedName name="_M36" localSheetId="25" hidden="1">{"'Sheet1'!$L$16"}</definedName>
    <definedName name="_M36" hidden="1">{"'Sheet1'!$L$16"}</definedName>
    <definedName name="_MTL12" localSheetId="21" hidden="1">{"'Sheet1'!$L$16"}</definedName>
    <definedName name="_MTL12" localSheetId="13" hidden="1">{"'Sheet1'!$L$16"}</definedName>
    <definedName name="_MTL12" localSheetId="1" hidden="1">{"'Sheet1'!$L$16"}</definedName>
    <definedName name="_MTL12" localSheetId="2" hidden="1">{"'Sheet1'!$L$16"}</definedName>
    <definedName name="_MTL12" localSheetId="3" hidden="1">{"'Sheet1'!$L$16"}</definedName>
    <definedName name="_MTL12" localSheetId="14" hidden="1">{"'Sheet1'!$L$16"}</definedName>
    <definedName name="_MTL12" localSheetId="4" hidden="1">{"'Sheet1'!$L$16"}</definedName>
    <definedName name="_MTL12" localSheetId="10" hidden="1">{"'Sheet1'!$L$16"}</definedName>
    <definedName name="_MTL12" localSheetId="8" hidden="1">{"'Sheet1'!$L$16"}</definedName>
    <definedName name="_MTL12" localSheetId="15" hidden="1">{"'Sheet1'!$L$16"}</definedName>
    <definedName name="_MTL12" localSheetId="5" hidden="1">{"'Sheet1'!$L$16"}</definedName>
    <definedName name="_MTL12" localSheetId="7" hidden="1">{"'Sheet1'!$L$16"}</definedName>
    <definedName name="_MTL12" localSheetId="9" hidden="1">{"'Sheet1'!$L$16"}</definedName>
    <definedName name="_MTL12" localSheetId="11" hidden="1">{"'Sheet1'!$L$16"}</definedName>
    <definedName name="_MTL12" localSheetId="12" hidden="1">{"'Sheet1'!$L$16"}</definedName>
    <definedName name="_MTL12" localSheetId="19" hidden="1">{"'Sheet1'!$L$16"}</definedName>
    <definedName name="_MTL12" localSheetId="6" hidden="1">{"'Sheet1'!$L$16"}</definedName>
    <definedName name="_MTL12" localSheetId="27" hidden="1">{"'Sheet1'!$L$16"}</definedName>
    <definedName name="_MTL12" localSheetId="24" hidden="1">{"'Sheet1'!$L$16"}</definedName>
    <definedName name="_MTL12" localSheetId="25" hidden="1">{"'Sheet1'!$L$16"}</definedName>
    <definedName name="_MTL12" hidden="1">{"'Sheet1'!$L$16"}</definedName>
    <definedName name="_nam1" localSheetId="21" hidden="1">{"'Sheet1'!$L$16"}</definedName>
    <definedName name="_nam1" localSheetId="13" hidden="1">{"'Sheet1'!$L$16"}</definedName>
    <definedName name="_nam1" localSheetId="1" hidden="1">{"'Sheet1'!$L$16"}</definedName>
    <definedName name="_nam1" localSheetId="2" hidden="1">{"'Sheet1'!$L$16"}</definedName>
    <definedName name="_nam1" localSheetId="3" hidden="1">{"'Sheet1'!$L$16"}</definedName>
    <definedName name="_nam1" localSheetId="14" hidden="1">{"'Sheet1'!$L$16"}</definedName>
    <definedName name="_nam1" localSheetId="4" hidden="1">{"'Sheet1'!$L$16"}</definedName>
    <definedName name="_nam1" localSheetId="10" hidden="1">{"'Sheet1'!$L$16"}</definedName>
    <definedName name="_nam1" localSheetId="8" hidden="1">{"'Sheet1'!$L$16"}</definedName>
    <definedName name="_nam1" localSheetId="15" hidden="1">{"'Sheet1'!$L$16"}</definedName>
    <definedName name="_nam1" localSheetId="5" hidden="1">{"'Sheet1'!$L$16"}</definedName>
    <definedName name="_nam1" localSheetId="7" hidden="1">{"'Sheet1'!$L$16"}</definedName>
    <definedName name="_nam1" localSheetId="9" hidden="1">{"'Sheet1'!$L$16"}</definedName>
    <definedName name="_nam1" localSheetId="11" hidden="1">{"'Sheet1'!$L$16"}</definedName>
    <definedName name="_nam1" localSheetId="12" hidden="1">{"'Sheet1'!$L$16"}</definedName>
    <definedName name="_nam1" localSheetId="19" hidden="1">{"'Sheet1'!$L$16"}</definedName>
    <definedName name="_nam1" localSheetId="6" hidden="1">{"'Sheet1'!$L$16"}</definedName>
    <definedName name="_nam1" localSheetId="27" hidden="1">{"'Sheet1'!$L$16"}</definedName>
    <definedName name="_nam1" localSheetId="24" hidden="1">{"'Sheet1'!$L$16"}</definedName>
    <definedName name="_nam1" localSheetId="25" hidden="1">{"'Sheet1'!$L$16"}</definedName>
    <definedName name="_nam1" hidden="1">{"'Sheet1'!$L$16"}</definedName>
    <definedName name="_nam2" localSheetId="21" hidden="1">{#N/A,#N/A,FALSE,"Chi tiÆt"}</definedName>
    <definedName name="_nam2" localSheetId="13" hidden="1">{#N/A,#N/A,FALSE,"Chi tiÆt"}</definedName>
    <definedName name="_nam2" localSheetId="1" hidden="1">{#N/A,#N/A,FALSE,"Chi tiÆt"}</definedName>
    <definedName name="_nam2" localSheetId="2" hidden="1">{#N/A,#N/A,FALSE,"Chi tiÆt"}</definedName>
    <definedName name="_nam2" localSheetId="3" hidden="1">{#N/A,#N/A,FALSE,"Chi tiÆt"}</definedName>
    <definedName name="_nam2" localSheetId="14" hidden="1">{#N/A,#N/A,FALSE,"Chi tiÆt"}</definedName>
    <definedName name="_nam2" localSheetId="4" hidden="1">{#N/A,#N/A,FALSE,"Chi tiÆt"}</definedName>
    <definedName name="_nam2" localSheetId="10" hidden="1">{#N/A,#N/A,FALSE,"Chi tiÆt"}</definedName>
    <definedName name="_nam2" localSheetId="8" hidden="1">{#N/A,#N/A,FALSE,"Chi tiÆt"}</definedName>
    <definedName name="_nam2" localSheetId="15" hidden="1">{#N/A,#N/A,FALSE,"Chi tiÆt"}</definedName>
    <definedName name="_nam2" localSheetId="5" hidden="1">{#N/A,#N/A,FALSE,"Chi tiÆt"}</definedName>
    <definedName name="_nam2" localSheetId="7" hidden="1">{#N/A,#N/A,FALSE,"Chi tiÆt"}</definedName>
    <definedName name="_nam2" localSheetId="9" hidden="1">{#N/A,#N/A,FALSE,"Chi tiÆt"}</definedName>
    <definedName name="_nam2" localSheetId="11" hidden="1">{#N/A,#N/A,FALSE,"Chi tiÆt"}</definedName>
    <definedName name="_nam2" localSheetId="12" hidden="1">{#N/A,#N/A,FALSE,"Chi tiÆt"}</definedName>
    <definedName name="_nam2" localSheetId="19" hidden="1">{#N/A,#N/A,FALSE,"Chi tiÆt"}</definedName>
    <definedName name="_nam2" localSheetId="6" hidden="1">{#N/A,#N/A,FALSE,"Chi tiÆt"}</definedName>
    <definedName name="_nam2" localSheetId="27" hidden="1">{#N/A,#N/A,FALSE,"Chi tiÆt"}</definedName>
    <definedName name="_nam2" localSheetId="24" hidden="1">{#N/A,#N/A,FALSE,"Chi tiÆt"}</definedName>
    <definedName name="_nam2" localSheetId="25" hidden="1">{#N/A,#N/A,FALSE,"Chi tiÆt"}</definedName>
    <definedName name="_nam2" hidden="1">{#N/A,#N/A,FALSE,"Chi tiÆt"}</definedName>
    <definedName name="_nam3" localSheetId="21" hidden="1">{"'Sheet1'!$L$16"}</definedName>
    <definedName name="_nam3" localSheetId="13" hidden="1">{"'Sheet1'!$L$16"}</definedName>
    <definedName name="_nam3" localSheetId="1" hidden="1">{"'Sheet1'!$L$16"}</definedName>
    <definedName name="_nam3" localSheetId="2" hidden="1">{"'Sheet1'!$L$16"}</definedName>
    <definedName name="_nam3" localSheetId="3" hidden="1">{"'Sheet1'!$L$16"}</definedName>
    <definedName name="_nam3" localSheetId="14" hidden="1">{"'Sheet1'!$L$16"}</definedName>
    <definedName name="_nam3" localSheetId="4" hidden="1">{"'Sheet1'!$L$16"}</definedName>
    <definedName name="_nam3" localSheetId="10" hidden="1">{"'Sheet1'!$L$16"}</definedName>
    <definedName name="_nam3" localSheetId="8" hidden="1">{"'Sheet1'!$L$16"}</definedName>
    <definedName name="_nam3" localSheetId="15" hidden="1">{"'Sheet1'!$L$16"}</definedName>
    <definedName name="_nam3" localSheetId="5" hidden="1">{"'Sheet1'!$L$16"}</definedName>
    <definedName name="_nam3" localSheetId="7" hidden="1">{"'Sheet1'!$L$16"}</definedName>
    <definedName name="_nam3" localSheetId="9" hidden="1">{"'Sheet1'!$L$16"}</definedName>
    <definedName name="_nam3" localSheetId="11" hidden="1">{"'Sheet1'!$L$16"}</definedName>
    <definedName name="_nam3" localSheetId="12" hidden="1">{"'Sheet1'!$L$16"}</definedName>
    <definedName name="_nam3" localSheetId="19" hidden="1">{"'Sheet1'!$L$16"}</definedName>
    <definedName name="_nam3" localSheetId="6" hidden="1">{"'Sheet1'!$L$16"}</definedName>
    <definedName name="_nam3" localSheetId="27" hidden="1">{"'Sheet1'!$L$16"}</definedName>
    <definedName name="_nam3" localSheetId="24" hidden="1">{"'Sheet1'!$L$16"}</definedName>
    <definedName name="_nam3" localSheetId="25" hidden="1">{"'Sheet1'!$L$16"}</definedName>
    <definedName name="_nam3" hidden="1">{"'Sheet1'!$L$16"}</definedName>
    <definedName name="_nh2" localSheetId="21" hidden="1">{#N/A,#N/A,FALSE,"Chi tiÆt"}</definedName>
    <definedName name="_nh2" localSheetId="13" hidden="1">{#N/A,#N/A,FALSE,"Chi tiÆt"}</definedName>
    <definedName name="_nh2" localSheetId="1" hidden="1">{#N/A,#N/A,FALSE,"Chi tiÆt"}</definedName>
    <definedName name="_nh2" localSheetId="2" hidden="1">{#N/A,#N/A,FALSE,"Chi tiÆt"}</definedName>
    <definedName name="_nh2" localSheetId="3" hidden="1">{#N/A,#N/A,FALSE,"Chi tiÆt"}</definedName>
    <definedName name="_nh2" localSheetId="14" hidden="1">{#N/A,#N/A,FALSE,"Chi tiÆt"}</definedName>
    <definedName name="_nh2" localSheetId="4" hidden="1">{#N/A,#N/A,FALSE,"Chi tiÆt"}</definedName>
    <definedName name="_nh2" localSheetId="10" hidden="1">{#N/A,#N/A,FALSE,"Chi tiÆt"}</definedName>
    <definedName name="_nh2" localSheetId="8" hidden="1">{#N/A,#N/A,FALSE,"Chi tiÆt"}</definedName>
    <definedName name="_nh2" localSheetId="15" hidden="1">{#N/A,#N/A,FALSE,"Chi tiÆt"}</definedName>
    <definedName name="_nh2" localSheetId="5" hidden="1">{#N/A,#N/A,FALSE,"Chi tiÆt"}</definedName>
    <definedName name="_nh2" localSheetId="7" hidden="1">{#N/A,#N/A,FALSE,"Chi tiÆt"}</definedName>
    <definedName name="_nh2" localSheetId="9" hidden="1">{#N/A,#N/A,FALSE,"Chi tiÆt"}</definedName>
    <definedName name="_nh2" localSheetId="11" hidden="1">{#N/A,#N/A,FALSE,"Chi tiÆt"}</definedName>
    <definedName name="_nh2" localSheetId="12" hidden="1">{#N/A,#N/A,FALSE,"Chi tiÆt"}</definedName>
    <definedName name="_nh2" localSheetId="19" hidden="1">{#N/A,#N/A,FALSE,"Chi tiÆt"}</definedName>
    <definedName name="_nh2" localSheetId="6" hidden="1">{#N/A,#N/A,FALSE,"Chi tiÆt"}</definedName>
    <definedName name="_nh2" localSheetId="27" hidden="1">{#N/A,#N/A,FALSE,"Chi tiÆt"}</definedName>
    <definedName name="_nh2" localSheetId="24" hidden="1">{#N/A,#N/A,FALSE,"Chi tiÆt"}</definedName>
    <definedName name="_nh2" localSheetId="25" hidden="1">{#N/A,#N/A,FALSE,"Chi tiÆt"}</definedName>
    <definedName name="_nh2" hidden="1">{#N/A,#N/A,FALSE,"Chi tiÆt"}</definedName>
    <definedName name="_NSO2" localSheetId="20" hidden="1">{"'Sheet1'!$L$16"}</definedName>
    <definedName name="_NSO2" localSheetId="21" hidden="1">{"'Sheet1'!$L$16"}</definedName>
    <definedName name="_NSO2" localSheetId="22" hidden="1">{"'Sheet1'!$L$16"}</definedName>
    <definedName name="_NSO2" localSheetId="13" hidden="1">{"'Sheet1'!$L$16"}</definedName>
    <definedName name="_NSO2" localSheetId="1" hidden="1">{"'Sheet1'!$L$16"}</definedName>
    <definedName name="_NSO2" localSheetId="2" hidden="1">{"'Sheet1'!$L$16"}</definedName>
    <definedName name="_NSO2" localSheetId="3" hidden="1">{"'Sheet1'!$L$16"}</definedName>
    <definedName name="_NSO2" localSheetId="14" hidden="1">{"'Sheet1'!$L$16"}</definedName>
    <definedName name="_NSO2" localSheetId="4" hidden="1">{"'Sheet1'!$L$16"}</definedName>
    <definedName name="_NSO2" localSheetId="10" hidden="1">{"'Sheet1'!$L$16"}</definedName>
    <definedName name="_NSO2" localSheetId="8" hidden="1">{"'Sheet1'!$L$16"}</definedName>
    <definedName name="_NSO2" localSheetId="15" hidden="1">{"'Sheet1'!$L$16"}</definedName>
    <definedName name="_NSO2" localSheetId="5" hidden="1">{"'Sheet1'!$L$16"}</definedName>
    <definedName name="_NSO2" localSheetId="7" hidden="1">{"'Sheet1'!$L$16"}</definedName>
    <definedName name="_NSO2" localSheetId="9" hidden="1">{"'Sheet1'!$L$16"}</definedName>
    <definedName name="_NSO2" localSheetId="11" hidden="1">{"'Sheet1'!$L$16"}</definedName>
    <definedName name="_NSO2" localSheetId="12" hidden="1">{"'Sheet1'!$L$16"}</definedName>
    <definedName name="_NSO2" localSheetId="19" hidden="1">{"'Sheet1'!$L$16"}</definedName>
    <definedName name="_NSO2" localSheetId="6" hidden="1">{"'Sheet1'!$L$16"}</definedName>
    <definedName name="_NSO2" localSheetId="27" hidden="1">{"'Sheet1'!$L$16"}</definedName>
    <definedName name="_NSO2" localSheetId="24" hidden="1">{"'Sheet1'!$L$16"}</definedName>
    <definedName name="_NSO2" localSheetId="25" hidden="1">{"'Sheet1'!$L$16"}</definedName>
    <definedName name="_NSO2" hidden="1">{"'Sheet1'!$L$16"}</definedName>
    <definedName name="_Order1" hidden="1">255</definedName>
    <definedName name="_Order2" hidden="1">255</definedName>
    <definedName name="_PA3" localSheetId="20" hidden="1">{"'Sheet1'!$L$16"}</definedName>
    <definedName name="_PA3" localSheetId="21" hidden="1">{"'Sheet1'!$L$16"}</definedName>
    <definedName name="_PA3" localSheetId="22" hidden="1">{"'Sheet1'!$L$16"}</definedName>
    <definedName name="_PA3" localSheetId="13" hidden="1">{"'Sheet1'!$L$16"}</definedName>
    <definedName name="_PA3" localSheetId="1" hidden="1">{"'Sheet1'!$L$16"}</definedName>
    <definedName name="_PA3" localSheetId="2" hidden="1">{"'Sheet1'!$L$16"}</definedName>
    <definedName name="_PA3" localSheetId="3" hidden="1">{"'Sheet1'!$L$16"}</definedName>
    <definedName name="_PA3" localSheetId="14" hidden="1">{"'Sheet1'!$L$16"}</definedName>
    <definedName name="_PA3" localSheetId="4" hidden="1">{"'Sheet1'!$L$16"}</definedName>
    <definedName name="_PA3" localSheetId="10" hidden="1">{"'Sheet1'!$L$16"}</definedName>
    <definedName name="_PA3" localSheetId="8" hidden="1">{"'Sheet1'!$L$16"}</definedName>
    <definedName name="_PA3" localSheetId="15" hidden="1">{"'Sheet1'!$L$16"}</definedName>
    <definedName name="_PA3" localSheetId="5" hidden="1">{"'Sheet1'!$L$16"}</definedName>
    <definedName name="_PA3" localSheetId="7" hidden="1">{"'Sheet1'!$L$16"}</definedName>
    <definedName name="_PA3" localSheetId="9" hidden="1">{"'Sheet1'!$L$16"}</definedName>
    <definedName name="_PA3" localSheetId="11" hidden="1">{"'Sheet1'!$L$16"}</definedName>
    <definedName name="_PA3" localSheetId="12" hidden="1">{"'Sheet1'!$L$16"}</definedName>
    <definedName name="_PA3" localSheetId="19" hidden="1">{"'Sheet1'!$L$16"}</definedName>
    <definedName name="_PA3" localSheetId="6" hidden="1">{"'Sheet1'!$L$16"}</definedName>
    <definedName name="_PA3" localSheetId="27" hidden="1">{"'Sheet1'!$L$16"}</definedName>
    <definedName name="_PA3" localSheetId="24" hidden="1">{"'Sheet1'!$L$16"}</definedName>
    <definedName name="_PA3" localSheetId="25" hidden="1">{"'Sheet1'!$L$16"}</definedName>
    <definedName name="_PA3" hidden="1">{"'Sheet1'!$L$16"}</definedName>
    <definedName name="_Parse_Out" localSheetId="3" hidden="1">[1]Quantity!#REF!</definedName>
    <definedName name="_Parse_Out" localSheetId="10" hidden="1">[1]Quantity!#REF!</definedName>
    <definedName name="_Parse_Out" localSheetId="9" hidden="1">[1]Quantity!#REF!</definedName>
    <definedName name="_Parse_Out" localSheetId="11" hidden="1">[1]Quantity!#REF!</definedName>
    <definedName name="_Parse_Out" localSheetId="6" hidden="1">[1]Quantity!#REF!</definedName>
    <definedName name="_Parse_Out" hidden="1">[2]Quantity!#REF!</definedName>
    <definedName name="_phu3" localSheetId="21" hidden="1">{"'Sheet1'!$L$16"}</definedName>
    <definedName name="_phu3" localSheetId="13" hidden="1">{"'Sheet1'!$L$16"}</definedName>
    <definedName name="_phu3" localSheetId="1" hidden="1">{"'Sheet1'!$L$16"}</definedName>
    <definedName name="_phu3" localSheetId="2" hidden="1">{"'Sheet1'!$L$16"}</definedName>
    <definedName name="_phu3" localSheetId="3" hidden="1">{"'Sheet1'!$L$16"}</definedName>
    <definedName name="_phu3" localSheetId="14" hidden="1">{"'Sheet1'!$L$16"}</definedName>
    <definedName name="_phu3" localSheetId="4" hidden="1">{"'Sheet1'!$L$16"}</definedName>
    <definedName name="_phu3" localSheetId="10" hidden="1">{"'Sheet1'!$L$16"}</definedName>
    <definedName name="_phu3" localSheetId="8" hidden="1">{"'Sheet1'!$L$16"}</definedName>
    <definedName name="_phu3" localSheetId="15" hidden="1">{"'Sheet1'!$L$16"}</definedName>
    <definedName name="_phu3" localSheetId="5" hidden="1">{"'Sheet1'!$L$16"}</definedName>
    <definedName name="_phu3" localSheetId="7" hidden="1">{"'Sheet1'!$L$16"}</definedName>
    <definedName name="_phu3" localSheetId="9" hidden="1">{"'Sheet1'!$L$16"}</definedName>
    <definedName name="_phu3" localSheetId="11" hidden="1">{"'Sheet1'!$L$16"}</definedName>
    <definedName name="_phu3" localSheetId="12" hidden="1">{"'Sheet1'!$L$16"}</definedName>
    <definedName name="_phu3" localSheetId="19" hidden="1">{"'Sheet1'!$L$16"}</definedName>
    <definedName name="_phu3" localSheetId="6" hidden="1">{"'Sheet1'!$L$16"}</definedName>
    <definedName name="_phu3" localSheetId="27" hidden="1">{"'Sheet1'!$L$16"}</definedName>
    <definedName name="_phu3" localSheetId="24" hidden="1">{"'Sheet1'!$L$16"}</definedName>
    <definedName name="_phu3" localSheetId="25" hidden="1">{"'Sheet1'!$L$16"}</definedName>
    <definedName name="_phu3" hidden="1">{"'Sheet1'!$L$16"}</definedName>
    <definedName name="_Pl2" localSheetId="20" hidden="1">{"'Sheet1'!$L$16"}</definedName>
    <definedName name="_Pl2" localSheetId="21" hidden="1">{"'Sheet1'!$L$16"}</definedName>
    <definedName name="_Pl2" localSheetId="22" hidden="1">{"'Sheet1'!$L$16"}</definedName>
    <definedName name="_Pl2" localSheetId="13" hidden="1">{"'Sheet1'!$L$16"}</definedName>
    <definedName name="_Pl2" localSheetId="1" hidden="1">{"'Sheet1'!$L$16"}</definedName>
    <definedName name="_Pl2" localSheetId="2" hidden="1">{"'Sheet1'!$L$16"}</definedName>
    <definedName name="_Pl2" localSheetId="3" hidden="1">{"'Sheet1'!$L$16"}</definedName>
    <definedName name="_Pl2" localSheetId="14" hidden="1">{"'Sheet1'!$L$16"}</definedName>
    <definedName name="_Pl2" localSheetId="4" hidden="1">{"'Sheet1'!$L$16"}</definedName>
    <definedName name="_Pl2" localSheetId="10" hidden="1">{"'Sheet1'!$L$16"}</definedName>
    <definedName name="_Pl2" localSheetId="8" hidden="1">{"'Sheet1'!$L$16"}</definedName>
    <definedName name="_Pl2" localSheetId="15" hidden="1">{"'Sheet1'!$L$16"}</definedName>
    <definedName name="_Pl2" localSheetId="5" hidden="1">{"'Sheet1'!$L$16"}</definedName>
    <definedName name="_Pl2" localSheetId="7" hidden="1">{"'Sheet1'!$L$16"}</definedName>
    <definedName name="_Pl2" localSheetId="9" hidden="1">{"'Sheet1'!$L$16"}</definedName>
    <definedName name="_Pl2" localSheetId="11" hidden="1">{"'Sheet1'!$L$16"}</definedName>
    <definedName name="_Pl2" localSheetId="12" hidden="1">{"'Sheet1'!$L$16"}</definedName>
    <definedName name="_Pl2" localSheetId="19" hidden="1">{"'Sheet1'!$L$16"}</definedName>
    <definedName name="_Pl2" localSheetId="6" hidden="1">{"'Sheet1'!$L$16"}</definedName>
    <definedName name="_Pl2" localSheetId="27" hidden="1">{"'Sheet1'!$L$16"}</definedName>
    <definedName name="_Pl2" localSheetId="24" hidden="1">{"'Sheet1'!$L$16"}</definedName>
    <definedName name="_Pl2" localSheetId="25" hidden="1">{"'Sheet1'!$L$16"}</definedName>
    <definedName name="_Pl2" hidden="1">{"'Sheet1'!$L$16"}</definedName>
    <definedName name="_PL3" localSheetId="20" hidden="1">#REF!</definedName>
    <definedName name="_PL3" localSheetId="21" hidden="1">#REF!</definedName>
    <definedName name="_PL3" localSheetId="22" hidden="1">#REF!</definedName>
    <definedName name="_PL3" localSheetId="13" hidden="1">#REF!</definedName>
    <definedName name="_PL3" localSheetId="3" hidden="1">#REF!</definedName>
    <definedName name="_PL3" localSheetId="14" hidden="1">#REF!</definedName>
    <definedName name="_PL3" localSheetId="10" hidden="1">#REF!</definedName>
    <definedName name="_PL3" localSheetId="15" hidden="1">#REF!</definedName>
    <definedName name="_PL3" localSheetId="9" hidden="1">#REF!</definedName>
    <definedName name="_PL3" localSheetId="11" hidden="1">#REF!</definedName>
    <definedName name="_PL3" localSheetId="19" hidden="1">#REF!</definedName>
    <definedName name="_PL3" localSheetId="27" hidden="1">#REF!</definedName>
    <definedName name="_PL3" localSheetId="25" hidden="1">#REF!</definedName>
    <definedName name="_PL3" hidden="1">#REF!</definedName>
    <definedName name="_QLO7" hidden="1">#N/A</definedName>
    <definedName name="_SHI1" localSheetId="13" hidden="1">{"'Sheet1'!$L$16"}</definedName>
    <definedName name="_SHI1" localSheetId="1" hidden="1">{"'Sheet1'!$L$16"}</definedName>
    <definedName name="_SHI1" localSheetId="2" hidden="1">{"'Sheet1'!$L$16"}</definedName>
    <definedName name="_SHI1" localSheetId="3" hidden="1">{"'Sheet1'!$L$16"}</definedName>
    <definedName name="_SHI1" localSheetId="14" hidden="1">{"'Sheet1'!$L$16"}</definedName>
    <definedName name="_SHI1" localSheetId="4" hidden="1">{"'Sheet1'!$L$16"}</definedName>
    <definedName name="_SHI1" localSheetId="10" hidden="1">{"'Sheet1'!$L$16"}</definedName>
    <definedName name="_SHI1" localSheetId="8" hidden="1">{"'Sheet1'!$L$16"}</definedName>
    <definedName name="_SHI1" localSheetId="15" hidden="1">{"'Sheet1'!$L$16"}</definedName>
    <definedName name="_SHI1" localSheetId="5" hidden="1">{"'Sheet1'!$L$16"}</definedName>
    <definedName name="_SHI1" localSheetId="7" hidden="1">{"'Sheet1'!$L$16"}</definedName>
    <definedName name="_SHI1" localSheetId="9" hidden="1">{"'Sheet1'!$L$16"}</definedName>
    <definedName name="_SHI1" localSheetId="11" hidden="1">{"'Sheet1'!$L$16"}</definedName>
    <definedName name="_SHI1" localSheetId="12" hidden="1">{"'Sheet1'!$L$16"}</definedName>
    <definedName name="_SHI1" localSheetId="6" hidden="1">{"'Sheet1'!$L$16"}</definedName>
    <definedName name="_SHI1" hidden="1">{"'Sheet1'!$L$16"}</definedName>
    <definedName name="_Sort" localSheetId="20" hidden="1">#REF!</definedName>
    <definedName name="_Sort" localSheetId="21" hidden="1">#REF!</definedName>
    <definedName name="_Sort" localSheetId="22" hidden="1">#REF!</definedName>
    <definedName name="_Sort" localSheetId="13" hidden="1">#REF!</definedName>
    <definedName name="_Sort" localSheetId="3" hidden="1">#REF!</definedName>
    <definedName name="_Sort" localSheetId="14" hidden="1">#REF!</definedName>
    <definedName name="_Sort" localSheetId="10" hidden="1">#REF!</definedName>
    <definedName name="_Sort" localSheetId="8" hidden="1">#REF!</definedName>
    <definedName name="_Sort" localSheetId="15" hidden="1">#REF!</definedName>
    <definedName name="_Sort" localSheetId="9" hidden="1">#REF!</definedName>
    <definedName name="_Sort" localSheetId="11" hidden="1">#REF!</definedName>
    <definedName name="_Sort" localSheetId="19" hidden="1">#REF!</definedName>
    <definedName name="_Sort" localSheetId="6" hidden="1">#REF!</definedName>
    <definedName name="_Sort" localSheetId="27" hidden="1">#REF!</definedName>
    <definedName name="_Sort" localSheetId="24" hidden="1">#REF!</definedName>
    <definedName name="_Sort" localSheetId="25" hidden="1">#REF!</definedName>
    <definedName name="_Sort" hidden="1">#REF!</definedName>
    <definedName name="_Sortmoi" hidden="1">#N/A</definedName>
    <definedName name="_T12" localSheetId="21" hidden="1">{"'Sheet1'!$L$16"}</definedName>
    <definedName name="_T12" localSheetId="13" hidden="1">{"'Sheet1'!$L$16"}</definedName>
    <definedName name="_T12" localSheetId="1" hidden="1">{"'Sheet1'!$L$16"}</definedName>
    <definedName name="_T12" localSheetId="2" hidden="1">{"'Sheet1'!$L$16"}</definedName>
    <definedName name="_T12" localSheetId="3" hidden="1">{"'Sheet1'!$L$16"}</definedName>
    <definedName name="_T12" localSheetId="14" hidden="1">{"'Sheet1'!$L$16"}</definedName>
    <definedName name="_T12" localSheetId="4" hidden="1">{"'Sheet1'!$L$16"}</definedName>
    <definedName name="_T12" localSheetId="10" hidden="1">{"'Sheet1'!$L$16"}</definedName>
    <definedName name="_T12" localSheetId="8" hidden="1">{"'Sheet1'!$L$16"}</definedName>
    <definedName name="_T12" localSheetId="15" hidden="1">{"'Sheet1'!$L$16"}</definedName>
    <definedName name="_T12" localSheetId="5" hidden="1">{"'Sheet1'!$L$16"}</definedName>
    <definedName name="_T12" localSheetId="7" hidden="1">{"'Sheet1'!$L$16"}</definedName>
    <definedName name="_T12" localSheetId="9" hidden="1">{"'Sheet1'!$L$16"}</definedName>
    <definedName name="_T12" localSheetId="11" hidden="1">{"'Sheet1'!$L$16"}</definedName>
    <definedName name="_T12" localSheetId="12" hidden="1">{"'Sheet1'!$L$16"}</definedName>
    <definedName name="_T12" localSheetId="19" hidden="1">{"'Sheet1'!$L$16"}</definedName>
    <definedName name="_T12" localSheetId="6" hidden="1">{"'Sheet1'!$L$16"}</definedName>
    <definedName name="_T12" localSheetId="27" hidden="1">{"'Sheet1'!$L$16"}</definedName>
    <definedName name="_T12" localSheetId="24" hidden="1">{"'Sheet1'!$L$16"}</definedName>
    <definedName name="_T12" localSheetId="25" hidden="1">{"'Sheet1'!$L$16"}</definedName>
    <definedName name="_T12" hidden="1">{"'Sheet1'!$L$16"}</definedName>
    <definedName name="_T13" localSheetId="1" hidden="1">{"'Sheet1'!$L$16"}</definedName>
    <definedName name="_T13" localSheetId="2" hidden="1">{"'Sheet1'!$L$16"}</definedName>
    <definedName name="_T13" localSheetId="3" hidden="1">{"'Sheet1'!$L$16"}</definedName>
    <definedName name="_T13" localSheetId="4" hidden="1">{"'Sheet1'!$L$16"}</definedName>
    <definedName name="_T13" localSheetId="10" hidden="1">{"'Sheet1'!$L$16"}</definedName>
    <definedName name="_T13" localSheetId="8" hidden="1">{"'Sheet1'!$L$16"}</definedName>
    <definedName name="_T13" localSheetId="5" hidden="1">{"'Sheet1'!$L$16"}</definedName>
    <definedName name="_T13" localSheetId="7" hidden="1">{"'Sheet1'!$L$16"}</definedName>
    <definedName name="_T13" localSheetId="9" hidden="1">{"'Sheet1'!$L$16"}</definedName>
    <definedName name="_T13" localSheetId="11" hidden="1">{"'Sheet1'!$L$16"}</definedName>
    <definedName name="_T13" localSheetId="12" hidden="1">{"'Sheet1'!$L$16"}</definedName>
    <definedName name="_T13" localSheetId="6" hidden="1">{"'Sheet1'!$L$16"}</definedName>
    <definedName name="_T13" hidden="1">{"'Sheet1'!$L$16"}</definedName>
    <definedName name="_TC07" localSheetId="21" hidden="1">{"'Sheet1'!$L$16"}</definedName>
    <definedName name="_TC07" localSheetId="13" hidden="1">{"'Sheet1'!$L$16"}</definedName>
    <definedName name="_TC07" localSheetId="1" hidden="1">{"'Sheet1'!$L$16"}</definedName>
    <definedName name="_TC07" localSheetId="2" hidden="1">{"'Sheet1'!$L$16"}</definedName>
    <definedName name="_TC07" localSheetId="3" hidden="1">{"'Sheet1'!$L$16"}</definedName>
    <definedName name="_TC07" localSheetId="14" hidden="1">{"'Sheet1'!$L$16"}</definedName>
    <definedName name="_TC07" localSheetId="4" hidden="1">{"'Sheet1'!$L$16"}</definedName>
    <definedName name="_TC07" localSheetId="10" hidden="1">{"'Sheet1'!$L$16"}</definedName>
    <definedName name="_TC07" localSheetId="8" hidden="1">{"'Sheet1'!$L$16"}</definedName>
    <definedName name="_TC07" localSheetId="15" hidden="1">{"'Sheet1'!$L$16"}</definedName>
    <definedName name="_TC07" localSheetId="5" hidden="1">{"'Sheet1'!$L$16"}</definedName>
    <definedName name="_TC07" localSheetId="7" hidden="1">{"'Sheet1'!$L$16"}</definedName>
    <definedName name="_TC07" localSheetId="9" hidden="1">{"'Sheet1'!$L$16"}</definedName>
    <definedName name="_TC07" localSheetId="11" hidden="1">{"'Sheet1'!$L$16"}</definedName>
    <definedName name="_TC07" localSheetId="12" hidden="1">{"'Sheet1'!$L$16"}</definedName>
    <definedName name="_TC07" localSheetId="19" hidden="1">{"'Sheet1'!$L$16"}</definedName>
    <definedName name="_TC07" localSheetId="6" hidden="1">{"'Sheet1'!$L$16"}</definedName>
    <definedName name="_TC07" localSheetId="27" hidden="1">{"'Sheet1'!$L$16"}</definedName>
    <definedName name="_TC07" localSheetId="24" hidden="1">{"'Sheet1'!$L$16"}</definedName>
    <definedName name="_TC07" localSheetId="25" hidden="1">{"'Sheet1'!$L$16"}</definedName>
    <definedName name="_TC07" hidden="1">{"'Sheet1'!$L$16"}</definedName>
    <definedName name="_TM2" localSheetId="21" hidden="1">{"'Sheet1'!$L$16"}</definedName>
    <definedName name="_TM2" localSheetId="13" hidden="1">{"'Sheet1'!$L$16"}</definedName>
    <definedName name="_TM2" localSheetId="1" hidden="1">{"'Sheet1'!$L$16"}</definedName>
    <definedName name="_TM2" localSheetId="2" hidden="1">{"'Sheet1'!$L$16"}</definedName>
    <definedName name="_TM2" localSheetId="3" hidden="1">{"'Sheet1'!$L$16"}</definedName>
    <definedName name="_TM2" localSheetId="14" hidden="1">{"'Sheet1'!$L$16"}</definedName>
    <definedName name="_TM2" localSheetId="4" hidden="1">{"'Sheet1'!$L$16"}</definedName>
    <definedName name="_TM2" localSheetId="10" hidden="1">{"'Sheet1'!$L$16"}</definedName>
    <definedName name="_TM2" localSheetId="8" hidden="1">{"'Sheet1'!$L$16"}</definedName>
    <definedName name="_TM2" localSheetId="15" hidden="1">{"'Sheet1'!$L$16"}</definedName>
    <definedName name="_TM2" localSheetId="5" hidden="1">{"'Sheet1'!$L$16"}</definedName>
    <definedName name="_TM2" localSheetId="7" hidden="1">{"'Sheet1'!$L$16"}</definedName>
    <definedName name="_TM2" localSheetId="9" hidden="1">{"'Sheet1'!$L$16"}</definedName>
    <definedName name="_TM2" localSheetId="11" hidden="1">{"'Sheet1'!$L$16"}</definedName>
    <definedName name="_TM2" localSheetId="12" hidden="1">{"'Sheet1'!$L$16"}</definedName>
    <definedName name="_TM2" localSheetId="19" hidden="1">{"'Sheet1'!$L$16"}</definedName>
    <definedName name="_TM2" localSheetId="6" hidden="1">{"'Sheet1'!$L$16"}</definedName>
    <definedName name="_TM2" localSheetId="27" hidden="1">{"'Sheet1'!$L$16"}</definedName>
    <definedName name="_TM2" localSheetId="24" hidden="1">{"'Sheet1'!$L$16"}</definedName>
    <definedName name="_TM2" localSheetId="25" hidden="1">{"'Sheet1'!$L$16"}</definedName>
    <definedName name="_TM2" hidden="1">{"'Sheet1'!$L$16"}</definedName>
    <definedName name="_Tru21" localSheetId="20" hidden="1">{"'Sheet1'!$L$16"}</definedName>
    <definedName name="_Tru21" localSheetId="21" hidden="1">{"'Sheet1'!$L$16"}</definedName>
    <definedName name="_Tru21" localSheetId="22" hidden="1">{"'Sheet1'!$L$16"}</definedName>
    <definedName name="_Tru21" localSheetId="13" hidden="1">{"'Sheet1'!$L$16"}</definedName>
    <definedName name="_Tru21" localSheetId="1" hidden="1">{"'Sheet1'!$L$16"}</definedName>
    <definedName name="_Tru21" localSheetId="2" hidden="1">{"'Sheet1'!$L$16"}</definedName>
    <definedName name="_Tru21" localSheetId="3" hidden="1">{"'Sheet1'!$L$16"}</definedName>
    <definedName name="_Tru21" localSheetId="14" hidden="1">{"'Sheet1'!$L$16"}</definedName>
    <definedName name="_Tru21" localSheetId="4" hidden="1">{"'Sheet1'!$L$16"}</definedName>
    <definedName name="_Tru21" localSheetId="10" hidden="1">{"'Sheet1'!$L$16"}</definedName>
    <definedName name="_Tru21" localSheetId="8" hidden="1">{"'Sheet1'!$L$16"}</definedName>
    <definedName name="_Tru21" localSheetId="15" hidden="1">{"'Sheet1'!$L$16"}</definedName>
    <definedName name="_Tru21" localSheetId="5" hidden="1">{"'Sheet1'!$L$16"}</definedName>
    <definedName name="_Tru21" localSheetId="7" hidden="1">{"'Sheet1'!$L$16"}</definedName>
    <definedName name="_Tru21" localSheetId="9" hidden="1">{"'Sheet1'!$L$16"}</definedName>
    <definedName name="_Tru21" localSheetId="11" hidden="1">{"'Sheet1'!$L$16"}</definedName>
    <definedName name="_Tru21" localSheetId="12" hidden="1">{"'Sheet1'!$L$16"}</definedName>
    <definedName name="_Tru21" localSheetId="19" hidden="1">{"'Sheet1'!$L$16"}</definedName>
    <definedName name="_Tru21" localSheetId="6" hidden="1">{"'Sheet1'!$L$16"}</definedName>
    <definedName name="_Tru21" localSheetId="27" hidden="1">{"'Sheet1'!$L$16"}</definedName>
    <definedName name="_Tru21" localSheetId="24" hidden="1">{"'Sheet1'!$L$16"}</definedName>
    <definedName name="_Tru21" localSheetId="25" hidden="1">{"'Sheet1'!$L$16"}</definedName>
    <definedName name="_Tru21" hidden="1">{"'Sheet1'!$L$16"}</definedName>
    <definedName name="_tt3" localSheetId="21" hidden="1">{"'Sheet1'!$L$16"}</definedName>
    <definedName name="_tt3" localSheetId="13" hidden="1">{"'Sheet1'!$L$16"}</definedName>
    <definedName name="_tt3" localSheetId="1" hidden="1">{"'Sheet1'!$L$16"}</definedName>
    <definedName name="_tt3" localSheetId="2" hidden="1">{"'Sheet1'!$L$16"}</definedName>
    <definedName name="_tt3" localSheetId="3" hidden="1">{"'Sheet1'!$L$16"}</definedName>
    <definedName name="_tt3" localSheetId="14" hidden="1">{"'Sheet1'!$L$16"}</definedName>
    <definedName name="_tt3" localSheetId="4" hidden="1">{"'Sheet1'!$L$16"}</definedName>
    <definedName name="_tt3" localSheetId="10" hidden="1">{"'Sheet1'!$L$16"}</definedName>
    <definedName name="_tt3" localSheetId="8" hidden="1">{"'Sheet1'!$L$16"}</definedName>
    <definedName name="_tt3" localSheetId="15" hidden="1">{"'Sheet1'!$L$16"}</definedName>
    <definedName name="_tt3" localSheetId="5" hidden="1">{"'Sheet1'!$L$16"}</definedName>
    <definedName name="_tt3" localSheetId="7" hidden="1">{"'Sheet1'!$L$16"}</definedName>
    <definedName name="_tt3" localSheetId="9" hidden="1">{"'Sheet1'!$L$16"}</definedName>
    <definedName name="_tt3" localSheetId="11" hidden="1">{"'Sheet1'!$L$16"}</definedName>
    <definedName name="_tt3" localSheetId="12" hidden="1">{"'Sheet1'!$L$16"}</definedName>
    <definedName name="_tt3" localSheetId="19" hidden="1">{"'Sheet1'!$L$16"}</definedName>
    <definedName name="_tt3" localSheetId="6" hidden="1">{"'Sheet1'!$L$16"}</definedName>
    <definedName name="_tt3" localSheetId="27" hidden="1">{"'Sheet1'!$L$16"}</definedName>
    <definedName name="_tt3" localSheetId="24" hidden="1">{"'Sheet1'!$L$16"}</definedName>
    <definedName name="_tt3" localSheetId="25" hidden="1">{"'Sheet1'!$L$16"}</definedName>
    <definedName name="_tt3" hidden="1">{"'Sheet1'!$L$16"}</definedName>
    <definedName name="_TT31" localSheetId="21" hidden="1">{"'Sheet1'!$L$16"}</definedName>
    <definedName name="_TT31" localSheetId="13" hidden="1">{"'Sheet1'!$L$16"}</definedName>
    <definedName name="_TT31" localSheetId="1" hidden="1">{"'Sheet1'!$L$16"}</definedName>
    <definedName name="_TT31" localSheetId="2" hidden="1">{"'Sheet1'!$L$16"}</definedName>
    <definedName name="_TT31" localSheetId="3" hidden="1">{"'Sheet1'!$L$16"}</definedName>
    <definedName name="_TT31" localSheetId="14" hidden="1">{"'Sheet1'!$L$16"}</definedName>
    <definedName name="_TT31" localSheetId="4" hidden="1">{"'Sheet1'!$L$16"}</definedName>
    <definedName name="_TT31" localSheetId="10" hidden="1">{"'Sheet1'!$L$16"}</definedName>
    <definedName name="_TT31" localSheetId="8" hidden="1">{"'Sheet1'!$L$16"}</definedName>
    <definedName name="_TT31" localSheetId="15" hidden="1">{"'Sheet1'!$L$16"}</definedName>
    <definedName name="_TT31" localSheetId="5" hidden="1">{"'Sheet1'!$L$16"}</definedName>
    <definedName name="_TT31" localSheetId="7" hidden="1">{"'Sheet1'!$L$16"}</definedName>
    <definedName name="_TT31" localSheetId="9" hidden="1">{"'Sheet1'!$L$16"}</definedName>
    <definedName name="_TT31" localSheetId="11" hidden="1">{"'Sheet1'!$L$16"}</definedName>
    <definedName name="_TT31" localSheetId="12" hidden="1">{"'Sheet1'!$L$16"}</definedName>
    <definedName name="_TT31" localSheetId="19" hidden="1">{"'Sheet1'!$L$16"}</definedName>
    <definedName name="_TT31" localSheetId="6" hidden="1">{"'Sheet1'!$L$16"}</definedName>
    <definedName name="_TT31" localSheetId="27" hidden="1">{"'Sheet1'!$L$16"}</definedName>
    <definedName name="_TT31" localSheetId="24" hidden="1">{"'Sheet1'!$L$16"}</definedName>
    <definedName name="_TT31" localSheetId="25" hidden="1">{"'Sheet1'!$L$16"}</definedName>
    <definedName name="_TT31" hidden="1">{"'Sheet1'!$L$16"}</definedName>
    <definedName name="_vl2" localSheetId="21" hidden="1">{"'Sheet1'!$L$16"}</definedName>
    <definedName name="_vl2" localSheetId="13" hidden="1">{"'Sheet1'!$L$16"}</definedName>
    <definedName name="_vl2" localSheetId="1" hidden="1">{"'Sheet1'!$L$16"}</definedName>
    <definedName name="_vl2" localSheetId="2" hidden="1">{"'Sheet1'!$L$16"}</definedName>
    <definedName name="_vl2" localSheetId="3" hidden="1">{"'Sheet1'!$L$16"}</definedName>
    <definedName name="_vl2" localSheetId="14" hidden="1">{"'Sheet1'!$L$16"}</definedName>
    <definedName name="_vl2" localSheetId="4" hidden="1">{"'Sheet1'!$L$16"}</definedName>
    <definedName name="_vl2" localSheetId="10" hidden="1">{"'Sheet1'!$L$16"}</definedName>
    <definedName name="_vl2" localSheetId="8" hidden="1">{"'Sheet1'!$L$16"}</definedName>
    <definedName name="_vl2" localSheetId="15" hidden="1">{"'Sheet1'!$L$16"}</definedName>
    <definedName name="_vl2" localSheetId="5" hidden="1">{"'Sheet1'!$L$16"}</definedName>
    <definedName name="_vl2" localSheetId="7" hidden="1">{"'Sheet1'!$L$16"}</definedName>
    <definedName name="_vl2" localSheetId="9" hidden="1">{"'Sheet1'!$L$16"}</definedName>
    <definedName name="_vl2" localSheetId="11" hidden="1">{"'Sheet1'!$L$16"}</definedName>
    <definedName name="_vl2" localSheetId="12" hidden="1">{"'Sheet1'!$L$16"}</definedName>
    <definedName name="_vl2" localSheetId="19" hidden="1">{"'Sheet1'!$L$16"}</definedName>
    <definedName name="_vl2" localSheetId="6" hidden="1">{"'Sheet1'!$L$16"}</definedName>
    <definedName name="_vl2" localSheetId="27" hidden="1">{"'Sheet1'!$L$16"}</definedName>
    <definedName name="_vl2" localSheetId="24" hidden="1">{"'Sheet1'!$L$16"}</definedName>
    <definedName name="_vl2" localSheetId="25" hidden="1">{"'Sheet1'!$L$16"}</definedName>
    <definedName name="_vl2" hidden="1">{"'Sheet1'!$L$16"}</definedName>
    <definedName name="a" localSheetId="20" hidden="1">{"'Sheet1'!$L$16"}</definedName>
    <definedName name="a" localSheetId="21" hidden="1">{"'Sheet1'!$L$16"}</definedName>
    <definedName name="a" localSheetId="22" hidden="1">{"'Sheet1'!$L$16"}</definedName>
    <definedName name="a" localSheetId="13" hidden="1">{"'Sheet1'!$L$16"}</definedName>
    <definedName name="a" localSheetId="1" hidden="1">{"'Sheet1'!$L$16"}</definedName>
    <definedName name="a" localSheetId="2" hidden="1">{"'Sheet1'!$L$16"}</definedName>
    <definedName name="a" localSheetId="3" hidden="1">{"'Sheet1'!$L$16"}</definedName>
    <definedName name="a" localSheetId="14" hidden="1">{"'Sheet1'!$L$16"}</definedName>
    <definedName name="a" localSheetId="4" hidden="1">{"'Sheet1'!$L$16"}</definedName>
    <definedName name="a" localSheetId="10" hidden="1">{"'Sheet1'!$L$16"}</definedName>
    <definedName name="a" localSheetId="8" hidden="1">{"'Sheet1'!$L$16"}</definedName>
    <definedName name="a" localSheetId="15" hidden="1">{"'Sheet1'!$L$16"}</definedName>
    <definedName name="a" localSheetId="5" hidden="1">{"'Sheet1'!$L$16"}</definedName>
    <definedName name="a" localSheetId="7" hidden="1">{"'Sheet1'!$L$16"}</definedName>
    <definedName name="a" localSheetId="9" hidden="1">{"'Sheet1'!$L$16"}</definedName>
    <definedName name="a" localSheetId="11" hidden="1">{"'Sheet1'!$L$16"}</definedName>
    <definedName name="a" localSheetId="12" hidden="1">{"'Sheet1'!$L$16"}</definedName>
    <definedName name="a" localSheetId="19" hidden="1">{"'Sheet1'!$L$16"}</definedName>
    <definedName name="a" localSheetId="6" hidden="1">{"'Sheet1'!$L$16"}</definedName>
    <definedName name="a" localSheetId="27" hidden="1">{"'Sheet1'!$L$16"}</definedName>
    <definedName name="a" localSheetId="24" hidden="1">{"'Sheet1'!$L$16"}</definedName>
    <definedName name="a" localSheetId="25" hidden="1">{"'Sheet1'!$L$16"}</definedName>
    <definedName name="a" hidden="1">{"'Sheet1'!$L$16"}</definedName>
    <definedName name="a1moi" localSheetId="21" hidden="1">{"'Sheet1'!$L$16"}</definedName>
    <definedName name="a1moi" localSheetId="13" hidden="1">{"'Sheet1'!$L$16"}</definedName>
    <definedName name="a1moi" localSheetId="1" hidden="1">{"'Sheet1'!$L$16"}</definedName>
    <definedName name="a1moi" localSheetId="2" hidden="1">{"'Sheet1'!$L$16"}</definedName>
    <definedName name="a1moi" localSheetId="3" hidden="1">{"'Sheet1'!$L$16"}</definedName>
    <definedName name="a1moi" localSheetId="14" hidden="1">{"'Sheet1'!$L$16"}</definedName>
    <definedName name="a1moi" localSheetId="4" hidden="1">{"'Sheet1'!$L$16"}</definedName>
    <definedName name="a1moi" localSheetId="10" hidden="1">{"'Sheet1'!$L$16"}</definedName>
    <definedName name="a1moi" localSheetId="8" hidden="1">{"'Sheet1'!$L$16"}</definedName>
    <definedName name="a1moi" localSheetId="15" hidden="1">{"'Sheet1'!$L$16"}</definedName>
    <definedName name="a1moi" localSheetId="5" hidden="1">{"'Sheet1'!$L$16"}</definedName>
    <definedName name="a1moi" localSheetId="7" hidden="1">{"'Sheet1'!$L$16"}</definedName>
    <definedName name="a1moi" localSheetId="9" hidden="1">{"'Sheet1'!$L$16"}</definedName>
    <definedName name="a1moi" localSheetId="11" hidden="1">{"'Sheet1'!$L$16"}</definedName>
    <definedName name="a1moi" localSheetId="12" hidden="1">{"'Sheet1'!$L$16"}</definedName>
    <definedName name="a1moi" localSheetId="19" hidden="1">{"'Sheet1'!$L$16"}</definedName>
    <definedName name="a1moi" localSheetId="6" hidden="1">{"'Sheet1'!$L$16"}</definedName>
    <definedName name="a1moi" localSheetId="27" hidden="1">{"'Sheet1'!$L$16"}</definedName>
    <definedName name="a1moi" localSheetId="24" hidden="1">{"'Sheet1'!$L$16"}</definedName>
    <definedName name="a1moi" localSheetId="25" hidden="1">{"'Sheet1'!$L$16"}</definedName>
    <definedName name="a1moi" hidden="1">{"'Sheet1'!$L$16"}</definedName>
    <definedName name="aaaaaaaaaaaaaaf" localSheetId="13" hidden="1">{"'Sheet1'!$L$16"}</definedName>
    <definedName name="aaaaaaaaaaaaaaf" localSheetId="1" hidden="1">{"'Sheet1'!$L$16"}</definedName>
    <definedName name="aaaaaaaaaaaaaaf" localSheetId="2" hidden="1">{"'Sheet1'!$L$16"}</definedName>
    <definedName name="aaaaaaaaaaaaaaf" localSheetId="3" hidden="1">{"'Sheet1'!$L$16"}</definedName>
    <definedName name="aaaaaaaaaaaaaaf" localSheetId="14" hidden="1">{"'Sheet1'!$L$16"}</definedName>
    <definedName name="aaaaaaaaaaaaaaf" localSheetId="4" hidden="1">{"'Sheet1'!$L$16"}</definedName>
    <definedName name="aaaaaaaaaaaaaaf" localSheetId="10" hidden="1">{"'Sheet1'!$L$16"}</definedName>
    <definedName name="aaaaaaaaaaaaaaf" localSheetId="8" hidden="1">{"'Sheet1'!$L$16"}</definedName>
    <definedName name="aaaaaaaaaaaaaaf" localSheetId="15" hidden="1">{"'Sheet1'!$L$16"}</definedName>
    <definedName name="aaaaaaaaaaaaaaf" localSheetId="5" hidden="1">{"'Sheet1'!$L$16"}</definedName>
    <definedName name="aaaaaaaaaaaaaaf" localSheetId="7" hidden="1">{"'Sheet1'!$L$16"}</definedName>
    <definedName name="aaaaaaaaaaaaaaf" localSheetId="9" hidden="1">{"'Sheet1'!$L$16"}</definedName>
    <definedName name="aaaaaaaaaaaaaaf" localSheetId="11" hidden="1">{"'Sheet1'!$L$16"}</definedName>
    <definedName name="aaaaaaaaaaaaaaf" localSheetId="12" hidden="1">{"'Sheet1'!$L$16"}</definedName>
    <definedName name="aaaaaaaaaaaaaaf" localSheetId="6" hidden="1">{"'Sheet1'!$L$16"}</definedName>
    <definedName name="aaaaaaaaaaaaaaf" hidden="1">{"'Sheet1'!$L$16"}</definedName>
    <definedName name="aaaaaaaaaaads" localSheetId="13" hidden="1">{"'Sheet1'!$L$16"}</definedName>
    <definedName name="aaaaaaaaaaads" localSheetId="1" hidden="1">{"'Sheet1'!$L$16"}</definedName>
    <definedName name="aaaaaaaaaaads" localSheetId="2" hidden="1">{"'Sheet1'!$L$16"}</definedName>
    <definedName name="aaaaaaaaaaads" localSheetId="3" hidden="1">{"'Sheet1'!$L$16"}</definedName>
    <definedName name="aaaaaaaaaaads" localSheetId="14" hidden="1">{"'Sheet1'!$L$16"}</definedName>
    <definedName name="aaaaaaaaaaads" localSheetId="4" hidden="1">{"'Sheet1'!$L$16"}</definedName>
    <definedName name="aaaaaaaaaaads" localSheetId="10" hidden="1">{"'Sheet1'!$L$16"}</definedName>
    <definedName name="aaaaaaaaaaads" localSheetId="8" hidden="1">{"'Sheet1'!$L$16"}</definedName>
    <definedName name="aaaaaaaaaaads" localSheetId="15" hidden="1">{"'Sheet1'!$L$16"}</definedName>
    <definedName name="aaaaaaaaaaads" localSheetId="5" hidden="1">{"'Sheet1'!$L$16"}</definedName>
    <definedName name="aaaaaaaaaaads" localSheetId="7" hidden="1">{"'Sheet1'!$L$16"}</definedName>
    <definedName name="aaaaaaaaaaads" localSheetId="9" hidden="1">{"'Sheet1'!$L$16"}</definedName>
    <definedName name="aaaaaaaaaaads" localSheetId="11" hidden="1">{"'Sheet1'!$L$16"}</definedName>
    <definedName name="aaaaaaaaaaads" localSheetId="12" hidden="1">{"'Sheet1'!$L$16"}</definedName>
    <definedName name="aaaaaaaaaaads" localSheetId="6" hidden="1">{"'Sheet1'!$L$16"}</definedName>
    <definedName name="aaaaaaaaaaads" hidden="1">{"'Sheet1'!$L$16"}</definedName>
    <definedName name="aasd" localSheetId="13" hidden="1">{"'Sheet1'!$L$16"}</definedName>
    <definedName name="aasd" localSheetId="1" hidden="1">{"'Sheet1'!$L$16"}</definedName>
    <definedName name="aasd" localSheetId="2" hidden="1">{"'Sheet1'!$L$16"}</definedName>
    <definedName name="aasd" localSheetId="3" hidden="1">{"'Sheet1'!$L$16"}</definedName>
    <definedName name="aasd" localSheetId="14" hidden="1">{"'Sheet1'!$L$16"}</definedName>
    <definedName name="aasd" localSheetId="4" hidden="1">{"'Sheet1'!$L$16"}</definedName>
    <definedName name="aasd" localSheetId="10" hidden="1">{"'Sheet1'!$L$16"}</definedName>
    <definedName name="aasd" localSheetId="8" hidden="1">{"'Sheet1'!$L$16"}</definedName>
    <definedName name="aasd" localSheetId="15" hidden="1">{"'Sheet1'!$L$16"}</definedName>
    <definedName name="aasd" localSheetId="5" hidden="1">{"'Sheet1'!$L$16"}</definedName>
    <definedName name="aasd" localSheetId="7" hidden="1">{"'Sheet1'!$L$16"}</definedName>
    <definedName name="aasd" localSheetId="9" hidden="1">{"'Sheet1'!$L$16"}</definedName>
    <definedName name="aasd" localSheetId="11" hidden="1">{"'Sheet1'!$L$16"}</definedName>
    <definedName name="aasd" localSheetId="12" hidden="1">{"'Sheet1'!$L$16"}</definedName>
    <definedName name="aasd" localSheetId="6" hidden="1">{"'Sheet1'!$L$16"}</definedName>
    <definedName name="aasd" hidden="1">{"'Sheet1'!$L$16"}</definedName>
    <definedName name="ABC" localSheetId="22" hidden="1">#REF!</definedName>
    <definedName name="abc" localSheetId="13" hidden="1">{"'Sheet1'!$L$16"}</definedName>
    <definedName name="abc" hidden="1">{"'Sheet1'!$L$16"}</definedName>
    <definedName name="AccessDatabase" localSheetId="21" hidden="1">"C:\My Documents\LeBinh\Xls\VP Cong ty\FORM.mdb"</definedName>
    <definedName name="AccessDatabase" localSheetId="14" hidden="1">"C:\My Documents\LeBinh\Xls\VP Cong ty\FORM.mdb"</definedName>
    <definedName name="AccessDatabase" localSheetId="15" hidden="1">"C:\My Documents\LeBinh\Xls\VP Cong ty\FORM.mdb"</definedName>
    <definedName name="AccessDatabase" hidden="1">"C:\Lab\Daily_ATB\Sieve.mdb"</definedName>
    <definedName name="ADADADD" localSheetId="21" hidden="1">{"'Sheet1'!$L$16"}</definedName>
    <definedName name="ADADADD" localSheetId="13" hidden="1">{"'Sheet1'!$L$16"}</definedName>
    <definedName name="ADADADD" localSheetId="1" hidden="1">{"'Sheet1'!$L$16"}</definedName>
    <definedName name="ADADADD" localSheetId="2" hidden="1">{"'Sheet1'!$L$16"}</definedName>
    <definedName name="ADADADD" localSheetId="3" hidden="1">{"'Sheet1'!$L$16"}</definedName>
    <definedName name="ADADADD" localSheetId="14" hidden="1">{"'Sheet1'!$L$16"}</definedName>
    <definedName name="ADADADD" localSheetId="4" hidden="1">{"'Sheet1'!$L$16"}</definedName>
    <definedName name="ADADADD" localSheetId="10" hidden="1">{"'Sheet1'!$L$16"}</definedName>
    <definedName name="ADADADD" localSheetId="8" hidden="1">{"'Sheet1'!$L$16"}</definedName>
    <definedName name="ADADADD" localSheetId="15" hidden="1">{"'Sheet1'!$L$16"}</definedName>
    <definedName name="ADADADD" localSheetId="5" hidden="1">{"'Sheet1'!$L$16"}</definedName>
    <definedName name="ADADADD" localSheetId="7" hidden="1">{"'Sheet1'!$L$16"}</definedName>
    <definedName name="ADADADD" localSheetId="9" hidden="1">{"'Sheet1'!$L$16"}</definedName>
    <definedName name="ADADADD" localSheetId="11" hidden="1">{"'Sheet1'!$L$16"}</definedName>
    <definedName name="ADADADD" localSheetId="12" hidden="1">{"'Sheet1'!$L$16"}</definedName>
    <definedName name="ADADADD" localSheetId="19" hidden="1">{"'Sheet1'!$L$16"}</definedName>
    <definedName name="ADADADD" localSheetId="6" hidden="1">{"'Sheet1'!$L$16"}</definedName>
    <definedName name="ADADADD" localSheetId="27" hidden="1">{"'Sheet1'!$L$16"}</definedName>
    <definedName name="ADADADD" localSheetId="24" hidden="1">{"'Sheet1'!$L$16"}</definedName>
    <definedName name="ADADADD" localSheetId="25" hidden="1">{"'Sheet1'!$L$16"}</definedName>
    <definedName name="ADADADD" hidden="1">{"'Sheet1'!$L$16"}</definedName>
    <definedName name="adf" localSheetId="13" hidden="1">{"'Sheet1'!$L$16"}</definedName>
    <definedName name="adf" localSheetId="1" hidden="1">{"'Sheet1'!$L$16"}</definedName>
    <definedName name="adf" localSheetId="2" hidden="1">{"'Sheet1'!$L$16"}</definedName>
    <definedName name="adf" localSheetId="3" hidden="1">{"'Sheet1'!$L$16"}</definedName>
    <definedName name="adf" localSheetId="14" hidden="1">{"'Sheet1'!$L$16"}</definedName>
    <definedName name="adf" localSheetId="4" hidden="1">{"'Sheet1'!$L$16"}</definedName>
    <definedName name="adf" localSheetId="10" hidden="1">{"'Sheet1'!$L$16"}</definedName>
    <definedName name="adf" localSheetId="8" hidden="1">{"'Sheet1'!$L$16"}</definedName>
    <definedName name="adf" localSheetId="15" hidden="1">{"'Sheet1'!$L$16"}</definedName>
    <definedName name="adf" localSheetId="5" hidden="1">{"'Sheet1'!$L$16"}</definedName>
    <definedName name="adf" localSheetId="7" hidden="1">{"'Sheet1'!$L$16"}</definedName>
    <definedName name="adf" localSheetId="9" hidden="1">{"'Sheet1'!$L$16"}</definedName>
    <definedName name="adf" localSheetId="11" hidden="1">{"'Sheet1'!$L$16"}</definedName>
    <definedName name="adf" localSheetId="12" hidden="1">{"'Sheet1'!$L$16"}</definedName>
    <definedName name="adf" localSheetId="6" hidden="1">{"'Sheet1'!$L$16"}</definedName>
    <definedName name="adf" hidden="1">{"'Sheet1'!$L$16"}</definedName>
    <definedName name="adfdfdf" localSheetId="13" hidden="1">{"'Sheet1'!$L$16"}</definedName>
    <definedName name="adfdfdf" localSheetId="1" hidden="1">{"'Sheet1'!$L$16"}</definedName>
    <definedName name="adfdfdf" localSheetId="2" hidden="1">{"'Sheet1'!$L$16"}</definedName>
    <definedName name="adfdfdf" localSheetId="3" hidden="1">{"'Sheet1'!$L$16"}</definedName>
    <definedName name="adfdfdf" localSheetId="14" hidden="1">{"'Sheet1'!$L$16"}</definedName>
    <definedName name="adfdfdf" localSheetId="4" hidden="1">{"'Sheet1'!$L$16"}</definedName>
    <definedName name="adfdfdf" localSheetId="10" hidden="1">{"'Sheet1'!$L$16"}</definedName>
    <definedName name="adfdfdf" localSheetId="8" hidden="1">{"'Sheet1'!$L$16"}</definedName>
    <definedName name="adfdfdf" localSheetId="15" hidden="1">{"'Sheet1'!$L$16"}</definedName>
    <definedName name="adfdfdf" localSheetId="5" hidden="1">{"'Sheet1'!$L$16"}</definedName>
    <definedName name="adfdfdf" localSheetId="7" hidden="1">{"'Sheet1'!$L$16"}</definedName>
    <definedName name="adfdfdf" localSheetId="9" hidden="1">{"'Sheet1'!$L$16"}</definedName>
    <definedName name="adfdfdf" localSheetId="11" hidden="1">{"'Sheet1'!$L$16"}</definedName>
    <definedName name="adfdfdf" localSheetId="12" hidden="1">{"'Sheet1'!$L$16"}</definedName>
    <definedName name="adfdfdf" localSheetId="6" hidden="1">{"'Sheet1'!$L$16"}</definedName>
    <definedName name="adfdfdf" hidden="1">{"'Sheet1'!$L$16"}</definedName>
    <definedName name="adsff" localSheetId="13" hidden="1">{"'Sheet1'!$L$16"}</definedName>
    <definedName name="adsff" localSheetId="1" hidden="1">{"'Sheet1'!$L$16"}</definedName>
    <definedName name="adsff" localSheetId="2" hidden="1">{"'Sheet1'!$L$16"}</definedName>
    <definedName name="adsff" localSheetId="3" hidden="1">{"'Sheet1'!$L$16"}</definedName>
    <definedName name="adsff" localSheetId="14" hidden="1">{"'Sheet1'!$L$16"}</definedName>
    <definedName name="adsff" localSheetId="4" hidden="1">{"'Sheet1'!$L$16"}</definedName>
    <definedName name="adsff" localSheetId="10" hidden="1">{"'Sheet1'!$L$16"}</definedName>
    <definedName name="adsff" localSheetId="8" hidden="1">{"'Sheet1'!$L$16"}</definedName>
    <definedName name="adsff" localSheetId="15" hidden="1">{"'Sheet1'!$L$16"}</definedName>
    <definedName name="adsff" localSheetId="5" hidden="1">{"'Sheet1'!$L$16"}</definedName>
    <definedName name="adsff" localSheetId="7" hidden="1">{"'Sheet1'!$L$16"}</definedName>
    <definedName name="adsff" localSheetId="9" hidden="1">{"'Sheet1'!$L$16"}</definedName>
    <definedName name="adsff" localSheetId="11" hidden="1">{"'Sheet1'!$L$16"}</definedName>
    <definedName name="adsff" localSheetId="12" hidden="1">{"'Sheet1'!$L$16"}</definedName>
    <definedName name="adsff" localSheetId="6" hidden="1">{"'Sheet1'!$L$16"}</definedName>
    <definedName name="adsff" hidden="1">{"'Sheet1'!$L$16"}</definedName>
    <definedName name="ae" localSheetId="21" hidden="1">{"'Sheet1'!$L$16"}</definedName>
    <definedName name="ae" localSheetId="13" hidden="1">{"'Sheet1'!$L$16"}</definedName>
    <definedName name="ae" localSheetId="1" hidden="1">{"'Sheet1'!$L$16"}</definedName>
    <definedName name="ae" localSheetId="2" hidden="1">{"'Sheet1'!$L$16"}</definedName>
    <definedName name="ae" localSheetId="3" hidden="1">{"'Sheet1'!$L$16"}</definedName>
    <definedName name="ae" localSheetId="14" hidden="1">{"'Sheet1'!$L$16"}</definedName>
    <definedName name="ae" localSheetId="4" hidden="1">{"'Sheet1'!$L$16"}</definedName>
    <definedName name="ae" localSheetId="10" hidden="1">{"'Sheet1'!$L$16"}</definedName>
    <definedName name="ae" localSheetId="8" hidden="1">{"'Sheet1'!$L$16"}</definedName>
    <definedName name="ae" localSheetId="15" hidden="1">{"'Sheet1'!$L$16"}</definedName>
    <definedName name="ae" localSheetId="5" hidden="1">{"'Sheet1'!$L$16"}</definedName>
    <definedName name="ae" localSheetId="7" hidden="1">{"'Sheet1'!$L$16"}</definedName>
    <definedName name="ae" localSheetId="9" hidden="1">{"'Sheet1'!$L$16"}</definedName>
    <definedName name="ae" localSheetId="11" hidden="1">{"'Sheet1'!$L$16"}</definedName>
    <definedName name="ae" localSheetId="12" hidden="1">{"'Sheet1'!$L$16"}</definedName>
    <definedName name="ae" localSheetId="19" hidden="1">{"'Sheet1'!$L$16"}</definedName>
    <definedName name="ae" localSheetId="6" hidden="1">{"'Sheet1'!$L$16"}</definedName>
    <definedName name="ae" localSheetId="27" hidden="1">{"'Sheet1'!$L$16"}</definedName>
    <definedName name="ae" localSheetId="24" hidden="1">{"'Sheet1'!$L$16"}</definedName>
    <definedName name="ae" localSheetId="25" hidden="1">{"'Sheet1'!$L$16"}</definedName>
    <definedName name="ae" hidden="1">{"'Sheet1'!$L$16"}</definedName>
    <definedName name="anscount" hidden="1">3</definedName>
    <definedName name="Antoan" localSheetId="21" hidden="1">{"'Sheet1'!$L$16"}</definedName>
    <definedName name="Antoan" localSheetId="13" hidden="1">{"'Sheet1'!$L$16"}</definedName>
    <definedName name="Antoan" localSheetId="1" hidden="1">{"'Sheet1'!$L$16"}</definedName>
    <definedName name="Antoan" localSheetId="2" hidden="1">{"'Sheet1'!$L$16"}</definedName>
    <definedName name="Antoan" localSheetId="3" hidden="1">{"'Sheet1'!$L$16"}</definedName>
    <definedName name="Antoan" localSheetId="14" hidden="1">{"'Sheet1'!$L$16"}</definedName>
    <definedName name="Antoan" localSheetId="4" hidden="1">{"'Sheet1'!$L$16"}</definedName>
    <definedName name="Antoan" localSheetId="10" hidden="1">{"'Sheet1'!$L$16"}</definedName>
    <definedName name="Antoan" localSheetId="8" hidden="1">{"'Sheet1'!$L$16"}</definedName>
    <definedName name="Antoan" localSheetId="15" hidden="1">{"'Sheet1'!$L$16"}</definedName>
    <definedName name="Antoan" localSheetId="5" hidden="1">{"'Sheet1'!$L$16"}</definedName>
    <definedName name="Antoan" localSheetId="7" hidden="1">{"'Sheet1'!$L$16"}</definedName>
    <definedName name="Antoan" localSheetId="9" hidden="1">{"'Sheet1'!$L$16"}</definedName>
    <definedName name="Antoan" localSheetId="11" hidden="1">{"'Sheet1'!$L$16"}</definedName>
    <definedName name="Antoan" localSheetId="12" hidden="1">{"'Sheet1'!$L$16"}</definedName>
    <definedName name="Antoan" localSheetId="19" hidden="1">{"'Sheet1'!$L$16"}</definedName>
    <definedName name="Antoan" localSheetId="6" hidden="1">{"'Sheet1'!$L$16"}</definedName>
    <definedName name="Antoan" localSheetId="27" hidden="1">{"'Sheet1'!$L$16"}</definedName>
    <definedName name="Antoan" localSheetId="24" hidden="1">{"'Sheet1'!$L$16"}</definedName>
    <definedName name="Antoan" localSheetId="25" hidden="1">{"'Sheet1'!$L$16"}</definedName>
    <definedName name="Antoan" hidden="1">{"'Sheet1'!$L$16"}</definedName>
    <definedName name="aqbnmjm" localSheetId="20" hidden="1">#REF!</definedName>
    <definedName name="aqbnmjm" localSheetId="21" hidden="1">#REF!</definedName>
    <definedName name="aqbnmjm" localSheetId="13" hidden="1">#REF!</definedName>
    <definedName name="aqbnmjm" localSheetId="3" hidden="1">#REF!</definedName>
    <definedName name="aqbnmjm" localSheetId="14" hidden="1">#REF!</definedName>
    <definedName name="aqbnmjm" localSheetId="10" hidden="1">#REF!</definedName>
    <definedName name="aqbnmjm" localSheetId="15" hidden="1">#REF!</definedName>
    <definedName name="aqbnmjm" localSheetId="9" hidden="1">#REF!</definedName>
    <definedName name="aqbnmjm" localSheetId="11" hidden="1">#REF!</definedName>
    <definedName name="aqbnmjm" localSheetId="19" hidden="1">#REF!</definedName>
    <definedName name="aqbnmjm" localSheetId="27" hidden="1">#REF!</definedName>
    <definedName name="aqbnmjm" localSheetId="25" hidden="1">#REF!</definedName>
    <definedName name="aqbnmjm" hidden="1">#REF!</definedName>
    <definedName name="AS2DocOpenMode" hidden="1">"AS2DocumentEdit"</definedName>
    <definedName name="asd" localSheetId="13" hidden="1">{"'Sheet1'!$L$16"}</definedName>
    <definedName name="asd" localSheetId="1" hidden="1">{"'Sheet1'!$L$16"}</definedName>
    <definedName name="asd" localSheetId="2" hidden="1">{"'Sheet1'!$L$16"}</definedName>
    <definedName name="asd" localSheetId="3" hidden="1">{"'Sheet1'!$L$16"}</definedName>
    <definedName name="asd" localSheetId="14" hidden="1">{"'Sheet1'!$L$16"}</definedName>
    <definedName name="asd" localSheetId="4" hidden="1">{"'Sheet1'!$L$16"}</definedName>
    <definedName name="asd" localSheetId="10" hidden="1">{"'Sheet1'!$L$16"}</definedName>
    <definedName name="asd" localSheetId="8" hidden="1">{"'Sheet1'!$L$16"}</definedName>
    <definedName name="asd" localSheetId="15" hidden="1">{"'Sheet1'!$L$16"}</definedName>
    <definedName name="asd" localSheetId="5" hidden="1">{"'Sheet1'!$L$16"}</definedName>
    <definedName name="asd" localSheetId="7" hidden="1">{"'Sheet1'!$L$16"}</definedName>
    <definedName name="asd" localSheetId="9" hidden="1">{"'Sheet1'!$L$16"}</definedName>
    <definedName name="asd" localSheetId="11" hidden="1">{"'Sheet1'!$L$16"}</definedName>
    <definedName name="asd" localSheetId="12" hidden="1">{"'Sheet1'!$L$16"}</definedName>
    <definedName name="asd" localSheetId="6" hidden="1">{"'Sheet1'!$L$16"}</definedName>
    <definedName name="asd" hidden="1">{"'Sheet1'!$L$16"}</definedName>
    <definedName name="asdddddddddddddd" localSheetId="13" hidden="1">{"'Sheet1'!$L$16"}</definedName>
    <definedName name="asdddddddddddddd" localSheetId="1" hidden="1">{"'Sheet1'!$L$16"}</definedName>
    <definedName name="asdddddddddddddd" localSheetId="2" hidden="1">{"'Sheet1'!$L$16"}</definedName>
    <definedName name="asdddddddddddddd" localSheetId="3" hidden="1">{"'Sheet1'!$L$16"}</definedName>
    <definedName name="asdddddddddddddd" localSheetId="14" hidden="1">{"'Sheet1'!$L$16"}</definedName>
    <definedName name="asdddddddddddddd" localSheetId="4" hidden="1">{"'Sheet1'!$L$16"}</definedName>
    <definedName name="asdddddddddddddd" localSheetId="10" hidden="1">{"'Sheet1'!$L$16"}</definedName>
    <definedName name="asdddddddddddddd" localSheetId="8" hidden="1">{"'Sheet1'!$L$16"}</definedName>
    <definedName name="asdddddddddddddd" localSheetId="15" hidden="1">{"'Sheet1'!$L$16"}</definedName>
    <definedName name="asdddddddddddddd" localSheetId="5" hidden="1">{"'Sheet1'!$L$16"}</definedName>
    <definedName name="asdddddddddddddd" localSheetId="7" hidden="1">{"'Sheet1'!$L$16"}</definedName>
    <definedName name="asdddddddddddddd" localSheetId="9" hidden="1">{"'Sheet1'!$L$16"}</definedName>
    <definedName name="asdddddddddddddd" localSheetId="11" hidden="1">{"'Sheet1'!$L$16"}</definedName>
    <definedName name="asdddddddddddddd" localSheetId="12" hidden="1">{"'Sheet1'!$L$16"}</definedName>
    <definedName name="asdddddddddddddd" localSheetId="6" hidden="1">{"'Sheet1'!$L$16"}</definedName>
    <definedName name="asdddddddddddddd" hidden="1">{"'Sheet1'!$L$16"}</definedName>
    <definedName name="asdf" localSheetId="13" hidden="1">{"'Sheet1'!$L$16"}</definedName>
    <definedName name="asdf" localSheetId="1" hidden="1">{"'Sheet1'!$L$16"}</definedName>
    <definedName name="asdf" localSheetId="2" hidden="1">{"'Sheet1'!$L$16"}</definedName>
    <definedName name="asdf" localSheetId="3" hidden="1">{"'Sheet1'!$L$16"}</definedName>
    <definedName name="asdf" localSheetId="14" hidden="1">{"'Sheet1'!$L$16"}</definedName>
    <definedName name="asdf" localSheetId="4" hidden="1">{"'Sheet1'!$L$16"}</definedName>
    <definedName name="asdf" localSheetId="10" hidden="1">{"'Sheet1'!$L$16"}</definedName>
    <definedName name="asdf" localSheetId="8" hidden="1">{"'Sheet1'!$L$16"}</definedName>
    <definedName name="asdf" localSheetId="15" hidden="1">{"'Sheet1'!$L$16"}</definedName>
    <definedName name="asdf" localSheetId="5" hidden="1">{"'Sheet1'!$L$16"}</definedName>
    <definedName name="asdf" localSheetId="7" hidden="1">{"'Sheet1'!$L$16"}</definedName>
    <definedName name="asdf" localSheetId="9" hidden="1">{"'Sheet1'!$L$16"}</definedName>
    <definedName name="asdf" localSheetId="11" hidden="1">{"'Sheet1'!$L$16"}</definedName>
    <definedName name="asdf" localSheetId="12" hidden="1">{"'Sheet1'!$L$16"}</definedName>
    <definedName name="asdf" localSheetId="6" hidden="1">{"'Sheet1'!$L$16"}</definedName>
    <definedName name="asdf" hidden="1">{"'Sheet1'!$L$16"}</definedName>
    <definedName name="asdfd" localSheetId="13" hidden="1">{"'Sheet1'!$L$16"}</definedName>
    <definedName name="asdfd" localSheetId="1" hidden="1">{"'Sheet1'!$L$16"}</definedName>
    <definedName name="asdfd" localSheetId="2" hidden="1">{"'Sheet1'!$L$16"}</definedName>
    <definedName name="asdfd" localSheetId="3" hidden="1">{"'Sheet1'!$L$16"}</definedName>
    <definedName name="asdfd" localSheetId="14" hidden="1">{"'Sheet1'!$L$16"}</definedName>
    <definedName name="asdfd" localSheetId="4" hidden="1">{"'Sheet1'!$L$16"}</definedName>
    <definedName name="asdfd" localSheetId="10" hidden="1">{"'Sheet1'!$L$16"}</definedName>
    <definedName name="asdfd" localSheetId="8" hidden="1">{"'Sheet1'!$L$16"}</definedName>
    <definedName name="asdfd" localSheetId="15" hidden="1">{"'Sheet1'!$L$16"}</definedName>
    <definedName name="asdfd" localSheetId="5" hidden="1">{"'Sheet1'!$L$16"}</definedName>
    <definedName name="asdfd" localSheetId="7" hidden="1">{"'Sheet1'!$L$16"}</definedName>
    <definedName name="asdfd" localSheetId="9" hidden="1">{"'Sheet1'!$L$16"}</definedName>
    <definedName name="asdfd" localSheetId="11" hidden="1">{"'Sheet1'!$L$16"}</definedName>
    <definedName name="asdfd" localSheetId="12" hidden="1">{"'Sheet1'!$L$16"}</definedName>
    <definedName name="asdfd" localSheetId="6" hidden="1">{"'Sheet1'!$L$16"}</definedName>
    <definedName name="asdfd" hidden="1">{"'Sheet1'!$L$16"}</definedName>
    <definedName name="asf" localSheetId="21" hidden="1">{"'Sheet1'!$L$16"}</definedName>
    <definedName name="asf" localSheetId="13" hidden="1">{"'Sheet1'!$L$16"}</definedName>
    <definedName name="asf" localSheetId="1" hidden="1">{"'Sheet1'!$L$16"}</definedName>
    <definedName name="asf" localSheetId="2" hidden="1">{"'Sheet1'!$L$16"}</definedName>
    <definedName name="asf" localSheetId="3" hidden="1">{"'Sheet1'!$L$16"}</definedName>
    <definedName name="asf" localSheetId="14" hidden="1">{"'Sheet1'!$L$16"}</definedName>
    <definedName name="asf" localSheetId="4" hidden="1">{"'Sheet1'!$L$16"}</definedName>
    <definedName name="asf" localSheetId="10" hidden="1">{"'Sheet1'!$L$16"}</definedName>
    <definedName name="asf" localSheetId="8" hidden="1">{"'Sheet1'!$L$16"}</definedName>
    <definedName name="asf" localSheetId="15" hidden="1">{"'Sheet1'!$L$16"}</definedName>
    <definedName name="asf" localSheetId="5" hidden="1">{"'Sheet1'!$L$16"}</definedName>
    <definedName name="asf" localSheetId="7" hidden="1">{"'Sheet1'!$L$16"}</definedName>
    <definedName name="asf" localSheetId="9" hidden="1">{"'Sheet1'!$L$16"}</definedName>
    <definedName name="asf" localSheetId="11" hidden="1">{"'Sheet1'!$L$16"}</definedName>
    <definedName name="asf" localSheetId="12" hidden="1">{"'Sheet1'!$L$16"}</definedName>
    <definedName name="asf" localSheetId="19" hidden="1">{"'Sheet1'!$L$16"}</definedName>
    <definedName name="asf" localSheetId="6" hidden="1">{"'Sheet1'!$L$16"}</definedName>
    <definedName name="asf" localSheetId="27" hidden="1">{"'Sheet1'!$L$16"}</definedName>
    <definedName name="asf" localSheetId="24" hidden="1">{"'Sheet1'!$L$16"}</definedName>
    <definedName name="asf" localSheetId="25" hidden="1">{"'Sheet1'!$L$16"}</definedName>
    <definedName name="asf" hidden="1">{"'Sheet1'!$L$16"}</definedName>
    <definedName name="asss" localSheetId="21" hidden="1">{"'Sheet1'!$L$16"}</definedName>
    <definedName name="asss" localSheetId="13" hidden="1">{"'Sheet1'!$L$16"}</definedName>
    <definedName name="asss" localSheetId="1" hidden="1">{"'Sheet1'!$L$16"}</definedName>
    <definedName name="asss" localSheetId="2" hidden="1">{"'Sheet1'!$L$16"}</definedName>
    <definedName name="asss" localSheetId="3" hidden="1">{"'Sheet1'!$L$16"}</definedName>
    <definedName name="asss" localSheetId="14" hidden="1">{"'Sheet1'!$L$16"}</definedName>
    <definedName name="asss" localSheetId="4" hidden="1">{"'Sheet1'!$L$16"}</definedName>
    <definedName name="asss" localSheetId="10" hidden="1">{"'Sheet1'!$L$16"}</definedName>
    <definedName name="asss" localSheetId="8" hidden="1">{"'Sheet1'!$L$16"}</definedName>
    <definedName name="asss" localSheetId="15" hidden="1">{"'Sheet1'!$L$16"}</definedName>
    <definedName name="asss" localSheetId="5" hidden="1">{"'Sheet1'!$L$16"}</definedName>
    <definedName name="asss" localSheetId="7" hidden="1">{"'Sheet1'!$L$16"}</definedName>
    <definedName name="asss" localSheetId="9" hidden="1">{"'Sheet1'!$L$16"}</definedName>
    <definedName name="asss" localSheetId="11" hidden="1">{"'Sheet1'!$L$16"}</definedName>
    <definedName name="asss" localSheetId="12" hidden="1">{"'Sheet1'!$L$16"}</definedName>
    <definedName name="asss" localSheetId="19" hidden="1">{"'Sheet1'!$L$16"}</definedName>
    <definedName name="asss" localSheetId="6" hidden="1">{"'Sheet1'!$L$16"}</definedName>
    <definedName name="asss" localSheetId="27" hidden="1">{"'Sheet1'!$L$16"}</definedName>
    <definedName name="asss" localSheetId="24" hidden="1">{"'Sheet1'!$L$16"}</definedName>
    <definedName name="asss" localSheetId="25" hidden="1">{"'Sheet1'!$L$16"}</definedName>
    <definedName name="asss" hidden="1">{"'Sheet1'!$L$16"}</definedName>
    <definedName name="ATGT" localSheetId="20" hidden="1">{"'Sheet1'!$L$16"}</definedName>
    <definedName name="ATGT" localSheetId="21" hidden="1">{"'Sheet1'!$L$16"}</definedName>
    <definedName name="ATGT" localSheetId="22" hidden="1">{"'Sheet1'!$L$16"}</definedName>
    <definedName name="ATGT" localSheetId="13" hidden="1">{"'Sheet1'!$L$16"}</definedName>
    <definedName name="ATGT" localSheetId="1" hidden="1">{"'Sheet1'!$L$16"}</definedName>
    <definedName name="ATGT" localSheetId="2" hidden="1">{"'Sheet1'!$L$16"}</definedName>
    <definedName name="ATGT" localSheetId="3" hidden="1">{"'Sheet1'!$L$16"}</definedName>
    <definedName name="ATGT" localSheetId="14" hidden="1">{"'Sheet1'!$L$16"}</definedName>
    <definedName name="ATGT" localSheetId="4" hidden="1">{"'Sheet1'!$L$16"}</definedName>
    <definedName name="ATGT" localSheetId="10" hidden="1">{"'Sheet1'!$L$16"}</definedName>
    <definedName name="ATGT" localSheetId="8" hidden="1">{"'Sheet1'!$L$16"}</definedName>
    <definedName name="ATGT" localSheetId="15" hidden="1">{"'Sheet1'!$L$16"}</definedName>
    <definedName name="ATGT" localSheetId="5" hidden="1">{"'Sheet1'!$L$16"}</definedName>
    <definedName name="ATGT" localSheetId="7" hidden="1">{"'Sheet1'!$L$16"}</definedName>
    <definedName name="ATGT" localSheetId="9" hidden="1">{"'Sheet1'!$L$16"}</definedName>
    <definedName name="ATGT" localSheetId="11" hidden="1">{"'Sheet1'!$L$16"}</definedName>
    <definedName name="ATGT" localSheetId="12" hidden="1">{"'Sheet1'!$L$16"}</definedName>
    <definedName name="ATGT" localSheetId="19" hidden="1">{"'Sheet1'!$L$16"}</definedName>
    <definedName name="ATGT" localSheetId="6" hidden="1">{"'Sheet1'!$L$16"}</definedName>
    <definedName name="ATGT" localSheetId="27" hidden="1">{"'Sheet1'!$L$16"}</definedName>
    <definedName name="ATGT" localSheetId="24" hidden="1">{"'Sheet1'!$L$16"}</definedName>
    <definedName name="ATGT" localSheetId="25" hidden="1">{"'Sheet1'!$L$16"}</definedName>
    <definedName name="ATGT" hidden="1">{"'Sheet1'!$L$16"}</definedName>
    <definedName name="banql" localSheetId="21" hidden="1">{"'Sheet1'!$L$16"}</definedName>
    <definedName name="banql" localSheetId="13" hidden="1">{"'Sheet1'!$L$16"}</definedName>
    <definedName name="banql" localSheetId="1" hidden="1">{"'Sheet1'!$L$16"}</definedName>
    <definedName name="banql" localSheetId="2" hidden="1">{"'Sheet1'!$L$16"}</definedName>
    <definedName name="banql" localSheetId="3" hidden="1">{"'Sheet1'!$L$16"}</definedName>
    <definedName name="banql" localSheetId="14" hidden="1">{"'Sheet1'!$L$16"}</definedName>
    <definedName name="banql" localSheetId="4" hidden="1">{"'Sheet1'!$L$16"}</definedName>
    <definedName name="banql" localSheetId="10" hidden="1">{"'Sheet1'!$L$16"}</definedName>
    <definedName name="banql" localSheetId="8" hidden="1">{"'Sheet1'!$L$16"}</definedName>
    <definedName name="banql" localSheetId="15" hidden="1">{"'Sheet1'!$L$16"}</definedName>
    <definedName name="banql" localSheetId="5" hidden="1">{"'Sheet1'!$L$16"}</definedName>
    <definedName name="banql" localSheetId="7" hidden="1">{"'Sheet1'!$L$16"}</definedName>
    <definedName name="banql" localSheetId="9" hidden="1">{"'Sheet1'!$L$16"}</definedName>
    <definedName name="banql" localSheetId="11" hidden="1">{"'Sheet1'!$L$16"}</definedName>
    <definedName name="banql" localSheetId="12" hidden="1">{"'Sheet1'!$L$16"}</definedName>
    <definedName name="banql" localSheetId="19" hidden="1">{"'Sheet1'!$L$16"}</definedName>
    <definedName name="banql" localSheetId="6" hidden="1">{"'Sheet1'!$L$16"}</definedName>
    <definedName name="banql" localSheetId="27" hidden="1">{"'Sheet1'!$L$16"}</definedName>
    <definedName name="banql" localSheetId="24" hidden="1">{"'Sheet1'!$L$16"}</definedName>
    <definedName name="banql" localSheetId="25" hidden="1">{"'Sheet1'!$L$16"}</definedName>
    <definedName name="banql" hidden="1">{"'Sheet1'!$L$16"}</definedName>
    <definedName name="Bgiang" localSheetId="21" hidden="1">{"'Sheet1'!$L$16"}</definedName>
    <definedName name="Bgiang" localSheetId="13" hidden="1">{"'Sheet1'!$L$16"}</definedName>
    <definedName name="Bgiang" localSheetId="1" hidden="1">{"'Sheet1'!$L$16"}</definedName>
    <definedName name="Bgiang" localSheetId="2" hidden="1">{"'Sheet1'!$L$16"}</definedName>
    <definedName name="Bgiang" localSheetId="3" hidden="1">{"'Sheet1'!$L$16"}</definedName>
    <definedName name="Bgiang" localSheetId="14" hidden="1">{"'Sheet1'!$L$16"}</definedName>
    <definedName name="Bgiang" localSheetId="4" hidden="1">{"'Sheet1'!$L$16"}</definedName>
    <definedName name="Bgiang" localSheetId="10" hidden="1">{"'Sheet1'!$L$16"}</definedName>
    <definedName name="Bgiang" localSheetId="8" hidden="1">{"'Sheet1'!$L$16"}</definedName>
    <definedName name="Bgiang" localSheetId="15" hidden="1">{"'Sheet1'!$L$16"}</definedName>
    <definedName name="Bgiang" localSheetId="5" hidden="1">{"'Sheet1'!$L$16"}</definedName>
    <definedName name="Bgiang" localSheetId="7" hidden="1">{"'Sheet1'!$L$16"}</definedName>
    <definedName name="Bgiang" localSheetId="9" hidden="1">{"'Sheet1'!$L$16"}</definedName>
    <definedName name="Bgiang" localSheetId="11" hidden="1">{"'Sheet1'!$L$16"}</definedName>
    <definedName name="Bgiang" localSheetId="12" hidden="1">{"'Sheet1'!$L$16"}</definedName>
    <definedName name="Bgiang" localSheetId="19" hidden="1">{"'Sheet1'!$L$16"}</definedName>
    <definedName name="Bgiang" localSheetId="6" hidden="1">{"'Sheet1'!$L$16"}</definedName>
    <definedName name="Bgiang" localSheetId="27" hidden="1">{"'Sheet1'!$L$16"}</definedName>
    <definedName name="Bgiang" localSheetId="24" hidden="1">{"'Sheet1'!$L$16"}</definedName>
    <definedName name="Bgiang" localSheetId="25" hidden="1">{"'Sheet1'!$L$16"}</definedName>
    <definedName name="Bgiang" hidden="1">{"'Sheet1'!$L$16"}</definedName>
    <definedName name="BMS" localSheetId="21" hidden="1">{"'Sheet1'!$L$16"}</definedName>
    <definedName name="BMS" localSheetId="13" hidden="1">{"'Sheet1'!$L$16"}</definedName>
    <definedName name="BMS" localSheetId="1" hidden="1">{"'Sheet1'!$L$16"}</definedName>
    <definedName name="BMS" localSheetId="2" hidden="1">{"'Sheet1'!$L$16"}</definedName>
    <definedName name="BMS" localSheetId="3" hidden="1">{"'Sheet1'!$L$16"}</definedName>
    <definedName name="BMS" localSheetId="14" hidden="1">{"'Sheet1'!$L$16"}</definedName>
    <definedName name="BMS" localSheetId="4" hidden="1">{"'Sheet1'!$L$16"}</definedName>
    <definedName name="BMS" localSheetId="10" hidden="1">{"'Sheet1'!$L$16"}</definedName>
    <definedName name="BMS" localSheetId="8" hidden="1">{"'Sheet1'!$L$16"}</definedName>
    <definedName name="BMS" localSheetId="15" hidden="1">{"'Sheet1'!$L$16"}</definedName>
    <definedName name="BMS" localSheetId="5" hidden="1">{"'Sheet1'!$L$16"}</definedName>
    <definedName name="BMS" localSheetId="7" hidden="1">{"'Sheet1'!$L$16"}</definedName>
    <definedName name="BMS" localSheetId="9" hidden="1">{"'Sheet1'!$L$16"}</definedName>
    <definedName name="BMS" localSheetId="11" hidden="1">{"'Sheet1'!$L$16"}</definedName>
    <definedName name="BMS" localSheetId="12" hidden="1">{"'Sheet1'!$L$16"}</definedName>
    <definedName name="BMS" localSheetId="19" hidden="1">{"'Sheet1'!$L$16"}</definedName>
    <definedName name="BMS" localSheetId="6" hidden="1">{"'Sheet1'!$L$16"}</definedName>
    <definedName name="BMS" localSheetId="27" hidden="1">{"'Sheet1'!$L$16"}</definedName>
    <definedName name="BMS" localSheetId="24" hidden="1">{"'Sheet1'!$L$16"}</definedName>
    <definedName name="BMS" localSheetId="25" hidden="1">{"'Sheet1'!$L$16"}</definedName>
    <definedName name="BMS" hidden="1">{"'Sheet1'!$L$16"}</definedName>
    <definedName name="bql" localSheetId="21" hidden="1">{#N/A,#N/A,FALSE,"Chi tiÆt"}</definedName>
    <definedName name="bql" localSheetId="13" hidden="1">{#N/A,#N/A,FALSE,"Chi tiÆt"}</definedName>
    <definedName name="bql" localSheetId="1" hidden="1">{#N/A,#N/A,FALSE,"Chi tiÆt"}</definedName>
    <definedName name="bql" localSheetId="2" hidden="1">{#N/A,#N/A,FALSE,"Chi tiÆt"}</definedName>
    <definedName name="bql" localSheetId="3" hidden="1">{#N/A,#N/A,FALSE,"Chi tiÆt"}</definedName>
    <definedName name="bql" localSheetId="14" hidden="1">{#N/A,#N/A,FALSE,"Chi tiÆt"}</definedName>
    <definedName name="bql" localSheetId="4" hidden="1">{#N/A,#N/A,FALSE,"Chi tiÆt"}</definedName>
    <definedName name="bql" localSheetId="10" hidden="1">{#N/A,#N/A,FALSE,"Chi tiÆt"}</definedName>
    <definedName name="bql" localSheetId="8" hidden="1">{#N/A,#N/A,FALSE,"Chi tiÆt"}</definedName>
    <definedName name="bql" localSheetId="15" hidden="1">{#N/A,#N/A,FALSE,"Chi tiÆt"}</definedName>
    <definedName name="bql" localSheetId="5" hidden="1">{#N/A,#N/A,FALSE,"Chi tiÆt"}</definedName>
    <definedName name="bql" localSheetId="7" hidden="1">{#N/A,#N/A,FALSE,"Chi tiÆt"}</definedName>
    <definedName name="bql" localSheetId="9" hidden="1">{#N/A,#N/A,FALSE,"Chi tiÆt"}</definedName>
    <definedName name="bql" localSheetId="11" hidden="1">{#N/A,#N/A,FALSE,"Chi tiÆt"}</definedName>
    <definedName name="bql" localSheetId="12" hidden="1">{#N/A,#N/A,FALSE,"Chi tiÆt"}</definedName>
    <definedName name="bql" localSheetId="19" hidden="1">{#N/A,#N/A,FALSE,"Chi tiÆt"}</definedName>
    <definedName name="bql" localSheetId="6" hidden="1">{#N/A,#N/A,FALSE,"Chi tiÆt"}</definedName>
    <definedName name="bql" localSheetId="27" hidden="1">{#N/A,#N/A,FALSE,"Chi tiÆt"}</definedName>
    <definedName name="bql" localSheetId="24" hidden="1">{#N/A,#N/A,FALSE,"Chi tiÆt"}</definedName>
    <definedName name="bql" localSheetId="25" hidden="1">{#N/A,#N/A,FALSE,"Chi tiÆt"}</definedName>
    <definedName name="bql" hidden="1">{#N/A,#N/A,FALSE,"Chi tiÆt"}</definedName>
    <definedName name="Capvon" localSheetId="21" hidden="1">{#N/A,#N/A,FALSE,"Chi tiÆt"}</definedName>
    <definedName name="Capvon" localSheetId="13" hidden="1">{#N/A,#N/A,FALSE,"Chi tiÆt"}</definedName>
    <definedName name="Capvon" localSheetId="1" hidden="1">{#N/A,#N/A,FALSE,"Chi tiÆt"}</definedName>
    <definedName name="Capvon" localSheetId="2" hidden="1">{#N/A,#N/A,FALSE,"Chi tiÆt"}</definedName>
    <definedName name="Capvon" localSheetId="3" hidden="1">{#N/A,#N/A,FALSE,"Chi tiÆt"}</definedName>
    <definedName name="Capvon" localSheetId="14" hidden="1">{#N/A,#N/A,FALSE,"Chi tiÆt"}</definedName>
    <definedName name="Capvon" localSheetId="4" hidden="1">{#N/A,#N/A,FALSE,"Chi tiÆt"}</definedName>
    <definedName name="Capvon" localSheetId="10" hidden="1">{#N/A,#N/A,FALSE,"Chi tiÆt"}</definedName>
    <definedName name="Capvon" localSheetId="8" hidden="1">{#N/A,#N/A,FALSE,"Chi tiÆt"}</definedName>
    <definedName name="Capvon" localSheetId="15" hidden="1">{#N/A,#N/A,FALSE,"Chi tiÆt"}</definedName>
    <definedName name="Capvon" localSheetId="5" hidden="1">{#N/A,#N/A,FALSE,"Chi tiÆt"}</definedName>
    <definedName name="Capvon" localSheetId="7" hidden="1">{#N/A,#N/A,FALSE,"Chi tiÆt"}</definedName>
    <definedName name="Capvon" localSheetId="9" hidden="1">{#N/A,#N/A,FALSE,"Chi tiÆt"}</definedName>
    <definedName name="Capvon" localSheetId="11" hidden="1">{#N/A,#N/A,FALSE,"Chi tiÆt"}</definedName>
    <definedName name="Capvon" localSheetId="12" hidden="1">{#N/A,#N/A,FALSE,"Chi tiÆt"}</definedName>
    <definedName name="Capvon" localSheetId="19" hidden="1">{#N/A,#N/A,FALSE,"Chi tiÆt"}</definedName>
    <definedName name="Capvon" localSheetId="6" hidden="1">{#N/A,#N/A,FALSE,"Chi tiÆt"}</definedName>
    <definedName name="Capvon" localSheetId="27" hidden="1">{#N/A,#N/A,FALSE,"Chi tiÆt"}</definedName>
    <definedName name="Capvon" localSheetId="24" hidden="1">{#N/A,#N/A,FALSE,"Chi tiÆt"}</definedName>
    <definedName name="Capvon" localSheetId="25" hidden="1">{#N/A,#N/A,FALSE,"Chi tiÆt"}</definedName>
    <definedName name="Capvon" hidden="1">{#N/A,#N/A,FALSE,"Chi tiÆt"}</definedName>
    <definedName name="cba" localSheetId="13" hidden="1">{"'Sheet1'!$L$16"}</definedName>
    <definedName name="cba" localSheetId="1" hidden="1">{"'Sheet1'!$L$16"}</definedName>
    <definedName name="cba" localSheetId="2" hidden="1">{"'Sheet1'!$L$16"}</definedName>
    <definedName name="cba" localSheetId="3" hidden="1">{"'Sheet1'!$L$16"}</definedName>
    <definedName name="cba" localSheetId="14" hidden="1">{"'Sheet1'!$L$16"}</definedName>
    <definedName name="cba" localSheetId="4" hidden="1">{"'Sheet1'!$L$16"}</definedName>
    <definedName name="cba" localSheetId="10" hidden="1">{"'Sheet1'!$L$16"}</definedName>
    <definedName name="cba" localSheetId="8" hidden="1">{"'Sheet1'!$L$16"}</definedName>
    <definedName name="cba" localSheetId="15" hidden="1">{"'Sheet1'!$L$16"}</definedName>
    <definedName name="cba" localSheetId="5" hidden="1">{"'Sheet1'!$L$16"}</definedName>
    <definedName name="cba" localSheetId="7" hidden="1">{"'Sheet1'!$L$16"}</definedName>
    <definedName name="cba" localSheetId="9" hidden="1">{"'Sheet1'!$L$16"}</definedName>
    <definedName name="cba" localSheetId="11" hidden="1">{"'Sheet1'!$L$16"}</definedName>
    <definedName name="cba" localSheetId="12" hidden="1">{"'Sheet1'!$L$16"}</definedName>
    <definedName name="cba" localSheetId="6" hidden="1">{"'Sheet1'!$L$16"}</definedName>
    <definedName name="cba" hidden="1">{"'Sheet1'!$L$16"}</definedName>
    <definedName name="CBTH" localSheetId="21" hidden="1">{"'Sheet1'!$L$16"}</definedName>
    <definedName name="CBTH" localSheetId="13" hidden="1">{"'Sheet1'!$L$16"}</definedName>
    <definedName name="CBTH" localSheetId="1" hidden="1">{"'Sheet1'!$L$16"}</definedName>
    <definedName name="CBTH" localSheetId="2" hidden="1">{"'Sheet1'!$L$16"}</definedName>
    <definedName name="CBTH" localSheetId="3" hidden="1">{"'Sheet1'!$L$16"}</definedName>
    <definedName name="CBTH" localSheetId="14" hidden="1">{"'Sheet1'!$L$16"}</definedName>
    <definedName name="CBTH" localSheetId="4" hidden="1">{"'Sheet1'!$L$16"}</definedName>
    <definedName name="CBTH" localSheetId="10" hidden="1">{"'Sheet1'!$L$16"}</definedName>
    <definedName name="CBTH" localSheetId="8" hidden="1">{"'Sheet1'!$L$16"}</definedName>
    <definedName name="CBTH" localSheetId="15" hidden="1">{"'Sheet1'!$L$16"}</definedName>
    <definedName name="CBTH" localSheetId="5" hidden="1">{"'Sheet1'!$L$16"}</definedName>
    <definedName name="CBTH" localSheetId="7" hidden="1">{"'Sheet1'!$L$16"}</definedName>
    <definedName name="CBTH" localSheetId="9" hidden="1">{"'Sheet1'!$L$16"}</definedName>
    <definedName name="CBTH" localSheetId="11" hidden="1">{"'Sheet1'!$L$16"}</definedName>
    <definedName name="CBTH" localSheetId="12" hidden="1">{"'Sheet1'!$L$16"}</definedName>
    <definedName name="CBTH" localSheetId="19" hidden="1">{"'Sheet1'!$L$16"}</definedName>
    <definedName name="CBTH" localSheetId="6" hidden="1">{"'Sheet1'!$L$16"}</definedName>
    <definedName name="CBTH" localSheetId="27" hidden="1">{"'Sheet1'!$L$16"}</definedName>
    <definedName name="CBTH" localSheetId="24" hidden="1">{"'Sheet1'!$L$16"}</definedName>
    <definedName name="CBTH" localSheetId="25" hidden="1">{"'Sheet1'!$L$16"}</definedName>
    <definedName name="CBTH" hidden="1">{"'Sheet1'!$L$16"}</definedName>
    <definedName name="CDT" localSheetId="20" hidden="1">#REF!</definedName>
    <definedName name="CDT" localSheetId="21" hidden="1">#REF!</definedName>
    <definedName name="CDT" localSheetId="13" hidden="1">#REF!</definedName>
    <definedName name="CDT" localSheetId="3" hidden="1">#REF!</definedName>
    <definedName name="CDT" localSheetId="14" hidden="1">#REF!</definedName>
    <definedName name="CDT" localSheetId="10" hidden="1">#REF!</definedName>
    <definedName name="CDT" localSheetId="15" hidden="1">#REF!</definedName>
    <definedName name="CDT" localSheetId="9" hidden="1">#REF!</definedName>
    <definedName name="CDT" localSheetId="11" hidden="1">#REF!</definedName>
    <definedName name="CDT" localSheetId="19" hidden="1">#REF!</definedName>
    <definedName name="CDT" localSheetId="27" hidden="1">#REF!</definedName>
    <definedName name="CDT" localSheetId="25" hidden="1">#REF!</definedName>
    <definedName name="CDT" hidden="1">#REF!</definedName>
    <definedName name="Chiettinh" localSheetId="21" hidden="1">{"'Sheet1'!$L$16"}</definedName>
    <definedName name="Chiettinh" localSheetId="13" hidden="1">{"'Sheet1'!$L$16"}</definedName>
    <definedName name="Chiettinh" localSheetId="1" hidden="1">{"'Sheet1'!$L$16"}</definedName>
    <definedName name="Chiettinh" localSheetId="2" hidden="1">{"'Sheet1'!$L$16"}</definedName>
    <definedName name="Chiettinh" localSheetId="3" hidden="1">{"'Sheet1'!$L$16"}</definedName>
    <definedName name="Chiettinh" localSheetId="14" hidden="1">{"'Sheet1'!$L$16"}</definedName>
    <definedName name="Chiettinh" localSheetId="4" hidden="1">{"'Sheet1'!$L$16"}</definedName>
    <definedName name="Chiettinh" localSheetId="10" hidden="1">{"'Sheet1'!$L$16"}</definedName>
    <definedName name="Chiettinh" localSheetId="8" hidden="1">{"'Sheet1'!$L$16"}</definedName>
    <definedName name="Chiettinh" localSheetId="15" hidden="1">{"'Sheet1'!$L$16"}</definedName>
    <definedName name="Chiettinh" localSheetId="5" hidden="1">{"'Sheet1'!$L$16"}</definedName>
    <definedName name="Chiettinh" localSheetId="7" hidden="1">{"'Sheet1'!$L$16"}</definedName>
    <definedName name="Chiettinh" localSheetId="9" hidden="1">{"'Sheet1'!$L$16"}</definedName>
    <definedName name="Chiettinh" localSheetId="11" hidden="1">{"'Sheet1'!$L$16"}</definedName>
    <definedName name="Chiettinh" localSheetId="12" hidden="1">{"'Sheet1'!$L$16"}</definedName>
    <definedName name="Chiettinh" localSheetId="19" hidden="1">{"'Sheet1'!$L$16"}</definedName>
    <definedName name="Chiettinh" localSheetId="6" hidden="1">{"'Sheet1'!$L$16"}</definedName>
    <definedName name="Chiettinh" localSheetId="27" hidden="1">{"'Sheet1'!$L$16"}</definedName>
    <definedName name="Chiettinh" localSheetId="24" hidden="1">{"'Sheet1'!$L$16"}</definedName>
    <definedName name="Chiettinh" localSheetId="25" hidden="1">{"'Sheet1'!$L$16"}</definedName>
    <definedName name="Chiettinh" hidden="1">{"'Sheet1'!$L$16"}</definedName>
    <definedName name="chilk" localSheetId="21" hidden="1">{"'Sheet1'!$L$16"}</definedName>
    <definedName name="chilk" localSheetId="13" hidden="1">{"'Sheet1'!$L$16"}</definedName>
    <definedName name="chilk" localSheetId="1" hidden="1">{"'Sheet1'!$L$16"}</definedName>
    <definedName name="chilk" localSheetId="2" hidden="1">{"'Sheet1'!$L$16"}</definedName>
    <definedName name="chilk" localSheetId="3" hidden="1">{"'Sheet1'!$L$16"}</definedName>
    <definedName name="chilk" localSheetId="14" hidden="1">{"'Sheet1'!$L$16"}</definedName>
    <definedName name="chilk" localSheetId="4" hidden="1">{"'Sheet1'!$L$16"}</definedName>
    <definedName name="chilk" localSheetId="10" hidden="1">{"'Sheet1'!$L$16"}</definedName>
    <definedName name="chilk" localSheetId="8" hidden="1">{"'Sheet1'!$L$16"}</definedName>
    <definedName name="chilk" localSheetId="15" hidden="1">{"'Sheet1'!$L$16"}</definedName>
    <definedName name="chilk" localSheetId="5" hidden="1">{"'Sheet1'!$L$16"}</definedName>
    <definedName name="chilk" localSheetId="7" hidden="1">{"'Sheet1'!$L$16"}</definedName>
    <definedName name="chilk" localSheetId="9" hidden="1">{"'Sheet1'!$L$16"}</definedName>
    <definedName name="chilk" localSheetId="11" hidden="1">{"'Sheet1'!$L$16"}</definedName>
    <definedName name="chilk" localSheetId="12" hidden="1">{"'Sheet1'!$L$16"}</definedName>
    <definedName name="chilk" localSheetId="19" hidden="1">{"'Sheet1'!$L$16"}</definedName>
    <definedName name="chilk" localSheetId="6" hidden="1">{"'Sheet1'!$L$16"}</definedName>
    <definedName name="chilk" localSheetId="27" hidden="1">{"'Sheet1'!$L$16"}</definedName>
    <definedName name="chilk" localSheetId="24" hidden="1">{"'Sheet1'!$L$16"}</definedName>
    <definedName name="chilk" localSheetId="25" hidden="1">{"'Sheet1'!$L$16"}</definedName>
    <definedName name="chilk" hidden="1">{"'Sheet1'!$L$16"}</definedName>
    <definedName name="chitietbgiang2" localSheetId="20" hidden="1">{"'Sheet1'!$L$16"}</definedName>
    <definedName name="chitietbgiang2" localSheetId="21" hidden="1">{"'Sheet1'!$L$16"}</definedName>
    <definedName name="chitietbgiang2" localSheetId="22" hidden="1">{"'Sheet1'!$L$16"}</definedName>
    <definedName name="chitietbgiang2" localSheetId="13"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14" hidden="1">{"'Sheet1'!$L$16"}</definedName>
    <definedName name="chitietbgiang2" localSheetId="4" hidden="1">{"'Sheet1'!$L$16"}</definedName>
    <definedName name="chitietbgiang2" localSheetId="10" hidden="1">{"'Sheet1'!$L$16"}</definedName>
    <definedName name="chitietbgiang2" localSheetId="8" hidden="1">{"'Sheet1'!$L$16"}</definedName>
    <definedName name="chitietbgiang2" localSheetId="15" hidden="1">{"'Sheet1'!$L$16"}</definedName>
    <definedName name="chitietbgiang2" localSheetId="5" hidden="1">{"'Sheet1'!$L$16"}</definedName>
    <definedName name="chitietbgiang2" localSheetId="7" hidden="1">{"'Sheet1'!$L$16"}</definedName>
    <definedName name="chitietbgiang2" localSheetId="9" hidden="1">{"'Sheet1'!$L$16"}</definedName>
    <definedName name="chitietbgiang2" localSheetId="11" hidden="1">{"'Sheet1'!$L$16"}</definedName>
    <definedName name="chitietbgiang2" localSheetId="12" hidden="1">{"'Sheet1'!$L$16"}</definedName>
    <definedName name="chitietbgiang2" localSheetId="19" hidden="1">{"'Sheet1'!$L$16"}</definedName>
    <definedName name="chitietbgiang2" localSheetId="6" hidden="1">{"'Sheet1'!$L$16"}</definedName>
    <definedName name="chitietbgiang2" localSheetId="27" hidden="1">{"'Sheet1'!$L$16"}</definedName>
    <definedName name="chitietbgiang2" localSheetId="24" hidden="1">{"'Sheet1'!$L$16"}</definedName>
    <definedName name="chitietbgiang2" localSheetId="25" hidden="1">{"'Sheet1'!$L$16"}</definedName>
    <definedName name="chitietbgiang2" hidden="1">{"'Sheet1'!$L$16"}</definedName>
    <definedName name="chl" localSheetId="21" hidden="1">{"'Sheet1'!$L$16"}</definedName>
    <definedName name="chl" localSheetId="13" hidden="1">{"'Sheet1'!$L$16"}</definedName>
    <definedName name="chl" localSheetId="1" hidden="1">{"'Sheet1'!$L$16"}</definedName>
    <definedName name="chl" localSheetId="2" hidden="1">{"'Sheet1'!$L$16"}</definedName>
    <definedName name="chl" localSheetId="3" hidden="1">{"'Sheet1'!$L$16"}</definedName>
    <definedName name="chl" localSheetId="14" hidden="1">{"'Sheet1'!$L$16"}</definedName>
    <definedName name="chl" localSheetId="4" hidden="1">{"'Sheet1'!$L$16"}</definedName>
    <definedName name="chl" localSheetId="10" hidden="1">{"'Sheet1'!$L$16"}</definedName>
    <definedName name="chl" localSheetId="8" hidden="1">{"'Sheet1'!$L$16"}</definedName>
    <definedName name="chl" localSheetId="15" hidden="1">{"'Sheet1'!$L$16"}</definedName>
    <definedName name="chl" localSheetId="5" hidden="1">{"'Sheet1'!$L$16"}</definedName>
    <definedName name="chl" localSheetId="7" hidden="1">{"'Sheet1'!$L$16"}</definedName>
    <definedName name="chl" localSheetId="9" hidden="1">{"'Sheet1'!$L$16"}</definedName>
    <definedName name="chl" localSheetId="11" hidden="1">{"'Sheet1'!$L$16"}</definedName>
    <definedName name="chl" localSheetId="12" hidden="1">{"'Sheet1'!$L$16"}</definedName>
    <definedName name="chl" localSheetId="19" hidden="1">{"'Sheet1'!$L$16"}</definedName>
    <definedName name="chl" localSheetId="6" hidden="1">{"'Sheet1'!$L$16"}</definedName>
    <definedName name="chl" localSheetId="27" hidden="1">{"'Sheet1'!$L$16"}</definedName>
    <definedName name="chl" localSheetId="24" hidden="1">{"'Sheet1'!$L$16"}</definedName>
    <definedName name="chl" localSheetId="25" hidden="1">{"'Sheet1'!$L$16"}</definedName>
    <definedName name="chl" hidden="1">{"'Sheet1'!$L$16"}</definedName>
    <definedName name="co_cau_ktqd" hidden="1">#N/A</definedName>
    <definedName name="Coc_60" localSheetId="21" hidden="1">{"'Sheet1'!$L$16"}</definedName>
    <definedName name="Coc_60" localSheetId="13" hidden="1">{"'Sheet1'!$L$16"}</definedName>
    <definedName name="Coc_60" localSheetId="1" hidden="1">{"'Sheet1'!$L$16"}</definedName>
    <definedName name="Coc_60" localSheetId="2" hidden="1">{"'Sheet1'!$L$16"}</definedName>
    <definedName name="Coc_60" localSheetId="3" hidden="1">{"'Sheet1'!$L$16"}</definedName>
    <definedName name="Coc_60" localSheetId="14" hidden="1">{"'Sheet1'!$L$16"}</definedName>
    <definedName name="Coc_60" localSheetId="4" hidden="1">{"'Sheet1'!$L$16"}</definedName>
    <definedName name="Coc_60" localSheetId="10" hidden="1">{"'Sheet1'!$L$16"}</definedName>
    <definedName name="Coc_60" localSheetId="8" hidden="1">{"'Sheet1'!$L$16"}</definedName>
    <definedName name="Coc_60" localSheetId="15" hidden="1">{"'Sheet1'!$L$16"}</definedName>
    <definedName name="Coc_60" localSheetId="5" hidden="1">{"'Sheet1'!$L$16"}</definedName>
    <definedName name="Coc_60" localSheetId="7" hidden="1">{"'Sheet1'!$L$16"}</definedName>
    <definedName name="Coc_60" localSheetId="9" hidden="1">{"'Sheet1'!$L$16"}</definedName>
    <definedName name="Coc_60" localSheetId="11" hidden="1">{"'Sheet1'!$L$16"}</definedName>
    <definedName name="Coc_60" localSheetId="12" hidden="1">{"'Sheet1'!$L$16"}</definedName>
    <definedName name="Coc_60" localSheetId="19" hidden="1">{"'Sheet1'!$L$16"}</definedName>
    <definedName name="Coc_60" localSheetId="6" hidden="1">{"'Sheet1'!$L$16"}</definedName>
    <definedName name="Coc_60" localSheetId="27" hidden="1">{"'Sheet1'!$L$16"}</definedName>
    <definedName name="Coc_60" localSheetId="24" hidden="1">{"'Sheet1'!$L$16"}</definedName>
    <definedName name="Coc_60" localSheetId="25" hidden="1">{"'Sheet1'!$L$16"}</definedName>
    <definedName name="Coc_60" hidden="1">{"'Sheet1'!$L$16"}</definedName>
    <definedName name="CoCauN" localSheetId="20" hidden="1">{"'Sheet1'!$L$16"}</definedName>
    <definedName name="CoCauN" localSheetId="21" hidden="1">{"'Sheet1'!$L$16"}</definedName>
    <definedName name="CoCauN" localSheetId="22" hidden="1">{"'Sheet1'!$L$16"}</definedName>
    <definedName name="CoCauN" localSheetId="13" hidden="1">{"'Sheet1'!$L$16"}</definedName>
    <definedName name="CoCauN" localSheetId="1" hidden="1">{"'Sheet1'!$L$16"}</definedName>
    <definedName name="CoCauN" localSheetId="2" hidden="1">{"'Sheet1'!$L$16"}</definedName>
    <definedName name="CoCauN" localSheetId="3" hidden="1">{"'Sheet1'!$L$16"}</definedName>
    <definedName name="CoCauN" localSheetId="14" hidden="1">{"'Sheet1'!$L$16"}</definedName>
    <definedName name="CoCauN" localSheetId="4" hidden="1">{"'Sheet1'!$L$16"}</definedName>
    <definedName name="CoCauN" localSheetId="10" hidden="1">{"'Sheet1'!$L$16"}</definedName>
    <definedName name="CoCauN" localSheetId="8" hidden="1">{"'Sheet1'!$L$16"}</definedName>
    <definedName name="CoCauN" localSheetId="15" hidden="1">{"'Sheet1'!$L$16"}</definedName>
    <definedName name="CoCauN" localSheetId="5" hidden="1">{"'Sheet1'!$L$16"}</definedName>
    <definedName name="CoCauN" localSheetId="7" hidden="1">{"'Sheet1'!$L$16"}</definedName>
    <definedName name="CoCauN" localSheetId="9" hidden="1">{"'Sheet1'!$L$16"}</definedName>
    <definedName name="CoCauN" localSheetId="11" hidden="1">{"'Sheet1'!$L$16"}</definedName>
    <definedName name="CoCauN" localSheetId="12" hidden="1">{"'Sheet1'!$L$16"}</definedName>
    <definedName name="CoCauN" localSheetId="19" hidden="1">{"'Sheet1'!$L$16"}</definedName>
    <definedName name="CoCauN" localSheetId="6" hidden="1">{"'Sheet1'!$L$16"}</definedName>
    <definedName name="CoCauN" localSheetId="27" hidden="1">{"'Sheet1'!$L$16"}</definedName>
    <definedName name="CoCauN" localSheetId="24" hidden="1">{"'Sheet1'!$L$16"}</definedName>
    <definedName name="CoCauN" localSheetId="25" hidden="1">{"'Sheet1'!$L$16"}</definedName>
    <definedName name="CoCauN" hidden="1">{"'Sheet1'!$L$16"}</definedName>
    <definedName name="Code" localSheetId="20" hidden="1">#REF!</definedName>
    <definedName name="Code" localSheetId="21" hidden="1">#REF!</definedName>
    <definedName name="Code" localSheetId="22" hidden="1">#REF!</definedName>
    <definedName name="Code" localSheetId="13" hidden="1">#REF!</definedName>
    <definedName name="Code" localSheetId="14" hidden="1">#REF!</definedName>
    <definedName name="Code" localSheetId="15" hidden="1">#REF!</definedName>
    <definedName name="Code" localSheetId="19" hidden="1">#REF!</definedName>
    <definedName name="Code" localSheetId="27" hidden="1">#REF!</definedName>
    <definedName name="Code" localSheetId="25" hidden="1">#REF!</definedName>
    <definedName name="Code" hidden="1">#REF!</definedName>
    <definedName name="Congvien" localSheetId="21" hidden="1">{"'Sheet1'!$L$16"}</definedName>
    <definedName name="Congvien" localSheetId="13" hidden="1">{"'Sheet1'!$L$16"}</definedName>
    <definedName name="Congvien" localSheetId="1" hidden="1">{"'Sheet1'!$L$16"}</definedName>
    <definedName name="Congvien" localSheetId="2" hidden="1">{"'Sheet1'!$L$16"}</definedName>
    <definedName name="Congvien" localSheetId="3" hidden="1">{"'Sheet1'!$L$16"}</definedName>
    <definedName name="Congvien" localSheetId="14" hidden="1">{"'Sheet1'!$L$16"}</definedName>
    <definedName name="Congvien" localSheetId="4" hidden="1">{"'Sheet1'!$L$16"}</definedName>
    <definedName name="Congvien" localSheetId="10" hidden="1">{"'Sheet1'!$L$16"}</definedName>
    <definedName name="Congvien" localSheetId="8" hidden="1">{"'Sheet1'!$L$16"}</definedName>
    <definedName name="Congvien" localSheetId="15" hidden="1">{"'Sheet1'!$L$16"}</definedName>
    <definedName name="Congvien" localSheetId="5" hidden="1">{"'Sheet1'!$L$16"}</definedName>
    <definedName name="Congvien" localSheetId="7" hidden="1">{"'Sheet1'!$L$16"}</definedName>
    <definedName name="Congvien" localSheetId="9" hidden="1">{"'Sheet1'!$L$16"}</definedName>
    <definedName name="Congvien" localSheetId="11" hidden="1">{"'Sheet1'!$L$16"}</definedName>
    <definedName name="Congvien" localSheetId="12" hidden="1">{"'Sheet1'!$L$16"}</definedName>
    <definedName name="Congvien" localSheetId="19" hidden="1">{"'Sheet1'!$L$16"}</definedName>
    <definedName name="Congvien" localSheetId="6" hidden="1">{"'Sheet1'!$L$16"}</definedName>
    <definedName name="Congvien" localSheetId="27" hidden="1">{"'Sheet1'!$L$16"}</definedName>
    <definedName name="Congvien" localSheetId="24" hidden="1">{"'Sheet1'!$L$16"}</definedName>
    <definedName name="Congvien" localSheetId="25" hidden="1">{"'Sheet1'!$L$16"}</definedName>
    <definedName name="Congvien" hidden="1">{"'Sheet1'!$L$16"}</definedName>
    <definedName name="CP" localSheetId="20" hidden="1">#REF!</definedName>
    <definedName name="CP" localSheetId="21" hidden="1">#REF!</definedName>
    <definedName name="CP" localSheetId="22" hidden="1">#REF!</definedName>
    <definedName name="CP" localSheetId="13" hidden="1">#REF!</definedName>
    <definedName name="CP" localSheetId="3" hidden="1">#REF!</definedName>
    <definedName name="CP" localSheetId="14" hidden="1">#REF!</definedName>
    <definedName name="CP" localSheetId="10" hidden="1">#REF!</definedName>
    <definedName name="CP" localSheetId="15" hidden="1">#REF!</definedName>
    <definedName name="CP" localSheetId="9" hidden="1">#REF!</definedName>
    <definedName name="CP" localSheetId="11" hidden="1">#REF!</definedName>
    <definedName name="CP" localSheetId="19" hidden="1">#REF!</definedName>
    <definedName name="CP" localSheetId="27" hidden="1">#REF!</definedName>
    <definedName name="CP" localSheetId="25" hidden="1">#REF!</definedName>
    <definedName name="CP" hidden="1">#REF!</definedName>
    <definedName name="ctbbt" localSheetId="21" hidden="1">{"'Sheet1'!$L$16"}</definedName>
    <definedName name="ctbbt" localSheetId="13" hidden="1">{"'Sheet1'!$L$16"}</definedName>
    <definedName name="ctbbt" localSheetId="1" hidden="1">{"'Sheet1'!$L$16"}</definedName>
    <definedName name="ctbbt" localSheetId="2" hidden="1">{"'Sheet1'!$L$16"}</definedName>
    <definedName name="ctbbt" localSheetId="3" hidden="1">{"'Sheet1'!$L$16"}</definedName>
    <definedName name="ctbbt" localSheetId="14" hidden="1">{"'Sheet1'!$L$16"}</definedName>
    <definedName name="ctbbt" localSheetId="4" hidden="1">{"'Sheet1'!$L$16"}</definedName>
    <definedName name="ctbbt" localSheetId="10" hidden="1">{"'Sheet1'!$L$16"}</definedName>
    <definedName name="ctbbt" localSheetId="8" hidden="1">{"'Sheet1'!$L$16"}</definedName>
    <definedName name="ctbbt" localSheetId="15" hidden="1">{"'Sheet1'!$L$16"}</definedName>
    <definedName name="ctbbt" localSheetId="5" hidden="1">{"'Sheet1'!$L$16"}</definedName>
    <definedName name="ctbbt" localSheetId="7" hidden="1">{"'Sheet1'!$L$16"}</definedName>
    <definedName name="ctbbt" localSheetId="9" hidden="1">{"'Sheet1'!$L$16"}</definedName>
    <definedName name="ctbbt" localSheetId="11" hidden="1">{"'Sheet1'!$L$16"}</definedName>
    <definedName name="ctbbt" localSheetId="12" hidden="1">{"'Sheet1'!$L$16"}</definedName>
    <definedName name="ctbbt" localSheetId="19" hidden="1">{"'Sheet1'!$L$16"}</definedName>
    <definedName name="ctbbt" localSheetId="6" hidden="1">{"'Sheet1'!$L$16"}</definedName>
    <definedName name="ctbbt" localSheetId="27" hidden="1">{"'Sheet1'!$L$16"}</definedName>
    <definedName name="ctbbt" localSheetId="24" hidden="1">{"'Sheet1'!$L$16"}</definedName>
    <definedName name="ctbbt" localSheetId="25" hidden="1">{"'Sheet1'!$L$16"}</definedName>
    <definedName name="ctbbt" hidden="1">{"'Sheet1'!$L$16"}</definedName>
    <definedName name="CTCT1" localSheetId="20" hidden="1">{"'Sheet1'!$L$16"}</definedName>
    <definedName name="CTCT1" localSheetId="21" hidden="1">{"'Sheet1'!$L$16"}</definedName>
    <definedName name="CTCT1" localSheetId="22" hidden="1">{"'Sheet1'!$L$16"}</definedName>
    <definedName name="CTCT1" localSheetId="13" hidden="1">{"'Sheet1'!$L$16"}</definedName>
    <definedName name="CTCT1" localSheetId="1" hidden="1">{"'Sheet1'!$L$16"}</definedName>
    <definedName name="CTCT1" localSheetId="2" hidden="1">{"'Sheet1'!$L$16"}</definedName>
    <definedName name="CTCT1" localSheetId="3" hidden="1">{"'Sheet1'!$L$16"}</definedName>
    <definedName name="CTCT1" localSheetId="14" hidden="1">{"'Sheet1'!$L$16"}</definedName>
    <definedName name="CTCT1" localSheetId="4" hidden="1">{"'Sheet1'!$L$16"}</definedName>
    <definedName name="CTCT1" localSheetId="10" hidden="1">{"'Sheet1'!$L$16"}</definedName>
    <definedName name="CTCT1" localSheetId="8" hidden="1">{"'Sheet1'!$L$16"}</definedName>
    <definedName name="CTCT1" localSheetId="15" hidden="1">{"'Sheet1'!$L$16"}</definedName>
    <definedName name="CTCT1" localSheetId="5" hidden="1">{"'Sheet1'!$L$16"}</definedName>
    <definedName name="CTCT1" localSheetId="7" hidden="1">{"'Sheet1'!$L$16"}</definedName>
    <definedName name="CTCT1" localSheetId="9" hidden="1">{"'Sheet1'!$L$16"}</definedName>
    <definedName name="CTCT1" localSheetId="11" hidden="1">{"'Sheet1'!$L$16"}</definedName>
    <definedName name="CTCT1" localSheetId="12" hidden="1">{"'Sheet1'!$L$16"}</definedName>
    <definedName name="CTCT1" localSheetId="19" hidden="1">{"'Sheet1'!$L$16"}</definedName>
    <definedName name="CTCT1" localSheetId="6" hidden="1">{"'Sheet1'!$L$16"}</definedName>
    <definedName name="CTCT1" localSheetId="27" hidden="1">{"'Sheet1'!$L$16"}</definedName>
    <definedName name="CTCT1" localSheetId="24" hidden="1">{"'Sheet1'!$L$16"}</definedName>
    <definedName name="CTCT1" localSheetId="25" hidden="1">{"'Sheet1'!$L$16"}</definedName>
    <definedName name="CTCT1" hidden="1">{"'Sheet1'!$L$16"}</definedName>
    <definedName name="CTXT" localSheetId="21" hidden="1">{"'Sheet1'!$L$16"}</definedName>
    <definedName name="CTXT" localSheetId="13" hidden="1">{"'Sheet1'!$L$16"}</definedName>
    <definedName name="CTXT" localSheetId="1" hidden="1">{"'Sheet1'!$L$16"}</definedName>
    <definedName name="CTXT" localSheetId="2" hidden="1">{"'Sheet1'!$L$16"}</definedName>
    <definedName name="CTXT" localSheetId="3" hidden="1">{"'Sheet1'!$L$16"}</definedName>
    <definedName name="CTXT" localSheetId="14" hidden="1">{"'Sheet1'!$L$16"}</definedName>
    <definedName name="CTXT" localSheetId="4" hidden="1">{"'Sheet1'!$L$16"}</definedName>
    <definedName name="CTXT" localSheetId="10" hidden="1">{"'Sheet1'!$L$16"}</definedName>
    <definedName name="CTXT" localSheetId="8" hidden="1">{"'Sheet1'!$L$16"}</definedName>
    <definedName name="CTXT" localSheetId="15" hidden="1">{"'Sheet1'!$L$16"}</definedName>
    <definedName name="CTXT" localSheetId="5" hidden="1">{"'Sheet1'!$L$16"}</definedName>
    <definedName name="CTXT" localSheetId="7" hidden="1">{"'Sheet1'!$L$16"}</definedName>
    <definedName name="CTXT" localSheetId="9" hidden="1">{"'Sheet1'!$L$16"}</definedName>
    <definedName name="CTXT" localSheetId="11" hidden="1">{"'Sheet1'!$L$16"}</definedName>
    <definedName name="CTXT" localSheetId="12" hidden="1">{"'Sheet1'!$L$16"}</definedName>
    <definedName name="CTXT" localSheetId="19" hidden="1">{"'Sheet1'!$L$16"}</definedName>
    <definedName name="CTXT" localSheetId="6" hidden="1">{"'Sheet1'!$L$16"}</definedName>
    <definedName name="CTXT" localSheetId="27" hidden="1">{"'Sheet1'!$L$16"}</definedName>
    <definedName name="CTXT" localSheetId="24" hidden="1">{"'Sheet1'!$L$16"}</definedName>
    <definedName name="CTXT" localSheetId="25" hidden="1">{"'Sheet1'!$L$16"}</definedName>
    <definedName name="CTXT" hidden="1">{"'Sheet1'!$L$16"}</definedName>
    <definedName name="cung" localSheetId="21" hidden="1">{"'Sheet1'!$L$16"}</definedName>
    <definedName name="cung" localSheetId="13" hidden="1">{"'Sheet1'!$L$16"}</definedName>
    <definedName name="cung" localSheetId="1" hidden="1">{"'Sheet1'!$L$16"}</definedName>
    <definedName name="cung" localSheetId="2" hidden="1">{"'Sheet1'!$L$16"}</definedName>
    <definedName name="cung" localSheetId="3" hidden="1">{"'Sheet1'!$L$16"}</definedName>
    <definedName name="cung" localSheetId="14" hidden="1">{"'Sheet1'!$L$16"}</definedName>
    <definedName name="cung" localSheetId="4" hidden="1">{"'Sheet1'!$L$16"}</definedName>
    <definedName name="cung" localSheetId="10" hidden="1">{"'Sheet1'!$L$16"}</definedName>
    <definedName name="cung" localSheetId="8" hidden="1">{"'Sheet1'!$L$16"}</definedName>
    <definedName name="cung" localSheetId="15" hidden="1">{"'Sheet1'!$L$16"}</definedName>
    <definedName name="cung" localSheetId="5" hidden="1">{"'Sheet1'!$L$16"}</definedName>
    <definedName name="cung" localSheetId="7" hidden="1">{"'Sheet1'!$L$16"}</definedName>
    <definedName name="cung" localSheetId="9" hidden="1">{"'Sheet1'!$L$16"}</definedName>
    <definedName name="cung" localSheetId="11" hidden="1">{"'Sheet1'!$L$16"}</definedName>
    <definedName name="cung" localSheetId="12" hidden="1">{"'Sheet1'!$L$16"}</definedName>
    <definedName name="cung" localSheetId="19" hidden="1">{"'Sheet1'!$L$16"}</definedName>
    <definedName name="cung" localSheetId="6" hidden="1">{"'Sheet1'!$L$16"}</definedName>
    <definedName name="cung" localSheetId="27" hidden="1">{"'Sheet1'!$L$16"}</definedName>
    <definedName name="cung" localSheetId="24" hidden="1">{"'Sheet1'!$L$16"}</definedName>
    <definedName name="cung" localSheetId="25" hidden="1">{"'Sheet1'!$L$16"}</definedName>
    <definedName name="cung" hidden="1">{"'Sheet1'!$L$16"}</definedName>
    <definedName name="d" localSheetId="21" hidden="1">{"'Sheet1'!$L$16"}</definedName>
    <definedName name="d" localSheetId="13" hidden="1">{"'Sheet1'!$L$16"}</definedName>
    <definedName name="d" localSheetId="1" hidden="1">{"'Sheet1'!$L$16"}</definedName>
    <definedName name="d" localSheetId="2" hidden="1">{"'Sheet1'!$L$16"}</definedName>
    <definedName name="d" localSheetId="3" hidden="1">{"'Sheet1'!$L$16"}</definedName>
    <definedName name="d" localSheetId="14" hidden="1">{"'Sheet1'!$L$16"}</definedName>
    <definedName name="d" localSheetId="4" hidden="1">{"'Sheet1'!$L$16"}</definedName>
    <definedName name="d" localSheetId="10" hidden="1">{"'Sheet1'!$L$16"}</definedName>
    <definedName name="d" localSheetId="8" hidden="1">{"'Sheet1'!$L$16"}</definedName>
    <definedName name="d" localSheetId="15" hidden="1">{"'Sheet1'!$L$16"}</definedName>
    <definedName name="d" localSheetId="5" hidden="1">{"'Sheet1'!$L$16"}</definedName>
    <definedName name="d" localSheetId="7" hidden="1">{"'Sheet1'!$L$16"}</definedName>
    <definedName name="d" localSheetId="9" hidden="1">{"'Sheet1'!$L$16"}</definedName>
    <definedName name="d" localSheetId="11" hidden="1">{"'Sheet1'!$L$16"}</definedName>
    <definedName name="d" localSheetId="12" hidden="1">{"'Sheet1'!$L$16"}</definedName>
    <definedName name="d" localSheetId="19" hidden="1">{"'Sheet1'!$L$16"}</definedName>
    <definedName name="d" localSheetId="6" hidden="1">{"'Sheet1'!$L$16"}</definedName>
    <definedName name="d" localSheetId="27" hidden="1">{"'Sheet1'!$L$16"}</definedName>
    <definedName name="d" localSheetId="24" hidden="1">{"'Sheet1'!$L$16"}</definedName>
    <definedName name="d" localSheetId="25" hidden="1">{"'Sheet1'!$L$16"}</definedName>
    <definedName name="d" hidden="1">{"'Sheet1'!$L$16"}</definedName>
    <definedName name="Dang" localSheetId="20" hidden="1">#REF!</definedName>
    <definedName name="Dang" localSheetId="21" hidden="1">#REF!</definedName>
    <definedName name="Dang" localSheetId="13" hidden="1">#REF!</definedName>
    <definedName name="Dang" localSheetId="3" hidden="1">#REF!</definedName>
    <definedName name="Dang" localSheetId="14" hidden="1">#REF!</definedName>
    <definedName name="Dang" localSheetId="10" hidden="1">#REF!</definedName>
    <definedName name="Dang" localSheetId="15" hidden="1">#REF!</definedName>
    <definedName name="Dang" localSheetId="9" hidden="1">#REF!</definedName>
    <definedName name="Dang" localSheetId="11" hidden="1">#REF!</definedName>
    <definedName name="Dang" localSheetId="19" hidden="1">#REF!</definedName>
    <definedName name="Dang" localSheetId="27" hidden="1">#REF!</definedName>
    <definedName name="Dang" localSheetId="25" hidden="1">#REF!</definedName>
    <definedName name="Dang" hidden="1">#REF!</definedName>
    <definedName name="data1" localSheetId="20" hidden="1">#REF!</definedName>
    <definedName name="data1" localSheetId="21" hidden="1">#REF!</definedName>
    <definedName name="data1" localSheetId="22" hidden="1">#REF!</definedName>
    <definedName name="data1" localSheetId="13" hidden="1">#REF!</definedName>
    <definedName name="data1" localSheetId="14" hidden="1">#REF!</definedName>
    <definedName name="data1" localSheetId="15" hidden="1">#REF!</definedName>
    <definedName name="data1" localSheetId="19" hidden="1">#REF!</definedName>
    <definedName name="data1" localSheetId="27" hidden="1">#REF!</definedName>
    <definedName name="data1" localSheetId="25" hidden="1">#REF!</definedName>
    <definedName name="data1" hidden="1">#REF!</definedName>
    <definedName name="data2" localSheetId="20" hidden="1">#REF!</definedName>
    <definedName name="data2" localSheetId="21" hidden="1">#REF!</definedName>
    <definedName name="data2" localSheetId="22" hidden="1">#REF!</definedName>
    <definedName name="data2" localSheetId="13" hidden="1">#REF!</definedName>
    <definedName name="data2" localSheetId="3" hidden="1">#REF!</definedName>
    <definedName name="data2" localSheetId="14" hidden="1">#REF!</definedName>
    <definedName name="data2" localSheetId="10" hidden="1">#REF!</definedName>
    <definedName name="data2" localSheetId="15" hidden="1">#REF!</definedName>
    <definedName name="data2" localSheetId="9" hidden="1">#REF!</definedName>
    <definedName name="data2" localSheetId="11" hidden="1">#REF!</definedName>
    <definedName name="data2" localSheetId="19" hidden="1">#REF!</definedName>
    <definedName name="data2" localSheetId="27" hidden="1">#REF!</definedName>
    <definedName name="data2" localSheetId="25" hidden="1">#REF!</definedName>
    <definedName name="data2" hidden="1">#REF!</definedName>
    <definedName name="data3" localSheetId="20" hidden="1">#REF!</definedName>
    <definedName name="data3" localSheetId="21" hidden="1">#REF!</definedName>
    <definedName name="data3" localSheetId="22" hidden="1">#REF!</definedName>
    <definedName name="data3" localSheetId="13" hidden="1">#REF!</definedName>
    <definedName name="data3" localSheetId="3" hidden="1">#REF!</definedName>
    <definedName name="data3" localSheetId="14" hidden="1">#REF!</definedName>
    <definedName name="data3" localSheetId="10" hidden="1">#REF!</definedName>
    <definedName name="data3" localSheetId="15" hidden="1">#REF!</definedName>
    <definedName name="data3" localSheetId="9" hidden="1">#REF!</definedName>
    <definedName name="data3" localSheetId="11" hidden="1">#REF!</definedName>
    <definedName name="data3" localSheetId="19" hidden="1">#REF!</definedName>
    <definedName name="data3" localSheetId="27" hidden="1">#REF!</definedName>
    <definedName name="data3" localSheetId="25" hidden="1">#REF!</definedName>
    <definedName name="data3" hidden="1">#REF!</definedName>
    <definedName name="dđ" localSheetId="21" hidden="1">{"'Sheet1'!$L$16"}</definedName>
    <definedName name="dđ" localSheetId="13" hidden="1">{"'Sheet1'!$L$16"}</definedName>
    <definedName name="dđ" localSheetId="1" hidden="1">{"'Sheet1'!$L$16"}</definedName>
    <definedName name="dđ" localSheetId="2" hidden="1">{"'Sheet1'!$L$16"}</definedName>
    <definedName name="dđ" localSheetId="3" hidden="1">{"'Sheet1'!$L$16"}</definedName>
    <definedName name="dđ" localSheetId="14" hidden="1">{"'Sheet1'!$L$16"}</definedName>
    <definedName name="dđ" localSheetId="4" hidden="1">{"'Sheet1'!$L$16"}</definedName>
    <definedName name="dđ" localSheetId="10" hidden="1">{"'Sheet1'!$L$16"}</definedName>
    <definedName name="dđ" localSheetId="8" hidden="1">{"'Sheet1'!$L$16"}</definedName>
    <definedName name="dđ" localSheetId="15" hidden="1">{"'Sheet1'!$L$16"}</definedName>
    <definedName name="dđ" localSheetId="5" hidden="1">{"'Sheet1'!$L$16"}</definedName>
    <definedName name="dđ" localSheetId="7" hidden="1">{"'Sheet1'!$L$16"}</definedName>
    <definedName name="dđ" localSheetId="9" hidden="1">{"'Sheet1'!$L$16"}</definedName>
    <definedName name="dđ" localSheetId="11" hidden="1">{"'Sheet1'!$L$16"}</definedName>
    <definedName name="dđ" localSheetId="12" hidden="1">{"'Sheet1'!$L$16"}</definedName>
    <definedName name="dđ" localSheetId="19" hidden="1">{"'Sheet1'!$L$16"}</definedName>
    <definedName name="dđ" localSheetId="6" hidden="1">{"'Sheet1'!$L$16"}</definedName>
    <definedName name="dđ" localSheetId="27" hidden="1">{"'Sheet1'!$L$16"}</definedName>
    <definedName name="dđ" localSheetId="24" hidden="1">{"'Sheet1'!$L$16"}</definedName>
    <definedName name="dđ" localSheetId="25" hidden="1">{"'Sheet1'!$L$16"}</definedName>
    <definedName name="dđ" hidden="1">{"'Sheet1'!$L$16"}</definedName>
    <definedName name="ddamlot" localSheetId="21" hidden="1">{"'Sheet1'!$L$16"}</definedName>
    <definedName name="ddamlot" localSheetId="13" hidden="1">{"'Sheet1'!$L$16"}</definedName>
    <definedName name="ddamlot" localSheetId="1" hidden="1">{"'Sheet1'!$L$16"}</definedName>
    <definedName name="ddamlot" localSheetId="2" hidden="1">{"'Sheet1'!$L$16"}</definedName>
    <definedName name="ddamlot" localSheetId="3" hidden="1">{"'Sheet1'!$L$16"}</definedName>
    <definedName name="ddamlot" localSheetId="14" hidden="1">{"'Sheet1'!$L$16"}</definedName>
    <definedName name="ddamlot" localSheetId="4" hidden="1">{"'Sheet1'!$L$16"}</definedName>
    <definedName name="ddamlot" localSheetId="10" hidden="1">{"'Sheet1'!$L$16"}</definedName>
    <definedName name="ddamlot" localSheetId="8" hidden="1">{"'Sheet1'!$L$16"}</definedName>
    <definedName name="ddamlot" localSheetId="15" hidden="1">{"'Sheet1'!$L$16"}</definedName>
    <definedName name="ddamlot" localSheetId="5" hidden="1">{"'Sheet1'!$L$16"}</definedName>
    <definedName name="ddamlot" localSheetId="7" hidden="1">{"'Sheet1'!$L$16"}</definedName>
    <definedName name="ddamlot" localSheetId="9" hidden="1">{"'Sheet1'!$L$16"}</definedName>
    <definedName name="ddamlot" localSheetId="11" hidden="1">{"'Sheet1'!$L$16"}</definedName>
    <definedName name="ddamlot" localSheetId="12" hidden="1">{"'Sheet1'!$L$16"}</definedName>
    <definedName name="ddamlot" localSheetId="19" hidden="1">{"'Sheet1'!$L$16"}</definedName>
    <definedName name="ddamlot" localSheetId="6" hidden="1">{"'Sheet1'!$L$16"}</definedName>
    <definedName name="ddamlot" localSheetId="27" hidden="1">{"'Sheet1'!$L$16"}</definedName>
    <definedName name="ddamlot" localSheetId="24" hidden="1">{"'Sheet1'!$L$16"}</definedName>
    <definedName name="ddamlot" localSheetId="25" hidden="1">{"'Sheet1'!$L$16"}</definedName>
    <definedName name="ddamlot" hidden="1">{"'Sheet1'!$L$16"}</definedName>
    <definedName name="ddddd" localSheetId="13" hidden="1">{"'Sheet1'!$L$16"}</definedName>
    <definedName name="ddddd" localSheetId="1" hidden="1">{"'Sheet1'!$L$16"}</definedName>
    <definedName name="ddddd" localSheetId="2" hidden="1">{"'Sheet1'!$L$16"}</definedName>
    <definedName name="ddddd" localSheetId="3" hidden="1">{"'Sheet1'!$L$16"}</definedName>
    <definedName name="ddddd" localSheetId="14" hidden="1">{"'Sheet1'!$L$16"}</definedName>
    <definedName name="ddddd" localSheetId="4" hidden="1">{"'Sheet1'!$L$16"}</definedName>
    <definedName name="ddddd" localSheetId="10" hidden="1">{"'Sheet1'!$L$16"}</definedName>
    <definedName name="ddddd" localSheetId="8" hidden="1">{"'Sheet1'!$L$16"}</definedName>
    <definedName name="ddddd" localSheetId="15" hidden="1">{"'Sheet1'!$L$16"}</definedName>
    <definedName name="ddddd" localSheetId="5" hidden="1">{"'Sheet1'!$L$16"}</definedName>
    <definedName name="ddddd" localSheetId="7" hidden="1">{"'Sheet1'!$L$16"}</definedName>
    <definedName name="ddddd" localSheetId="9" hidden="1">{"'Sheet1'!$L$16"}</definedName>
    <definedName name="ddddd" localSheetId="11" hidden="1">{"'Sheet1'!$L$16"}</definedName>
    <definedName name="ddddd" localSheetId="12" hidden="1">{"'Sheet1'!$L$16"}</definedName>
    <definedName name="ddddd" localSheetId="6" hidden="1">{"'Sheet1'!$L$16"}</definedName>
    <definedName name="ddddd" hidden="1">{"'Sheet1'!$L$16"}</definedName>
    <definedName name="dddddddddddddddf" localSheetId="13" hidden="1">{"'Sheet1'!$L$16"}</definedName>
    <definedName name="dddddddddddddddf" localSheetId="1" hidden="1">{"'Sheet1'!$L$16"}</definedName>
    <definedName name="dddddddddddddddf" localSheetId="2" hidden="1">{"'Sheet1'!$L$16"}</definedName>
    <definedName name="dddddddddddddddf" localSheetId="3" hidden="1">{"'Sheet1'!$L$16"}</definedName>
    <definedName name="dddddddddddddddf" localSheetId="14" hidden="1">{"'Sheet1'!$L$16"}</definedName>
    <definedName name="dddddddddddddddf" localSheetId="4" hidden="1">{"'Sheet1'!$L$16"}</definedName>
    <definedName name="dddddddddddddddf" localSheetId="10" hidden="1">{"'Sheet1'!$L$16"}</definedName>
    <definedName name="dddddddddddddddf" localSheetId="8" hidden="1">{"'Sheet1'!$L$16"}</definedName>
    <definedName name="dddddddddddddddf" localSheetId="15" hidden="1">{"'Sheet1'!$L$16"}</definedName>
    <definedName name="dddddddddddddddf" localSheetId="5" hidden="1">{"'Sheet1'!$L$16"}</definedName>
    <definedName name="dddddddddddddddf" localSheetId="7" hidden="1">{"'Sheet1'!$L$16"}</definedName>
    <definedName name="dddddddddddddddf" localSheetId="9" hidden="1">{"'Sheet1'!$L$16"}</definedName>
    <definedName name="dddddddddddddddf" localSheetId="11" hidden="1">{"'Sheet1'!$L$16"}</definedName>
    <definedName name="dddddddddddddddf" localSheetId="12" hidden="1">{"'Sheet1'!$L$16"}</definedName>
    <definedName name="dddddddddddddddf" localSheetId="6" hidden="1">{"'Sheet1'!$L$16"}</definedName>
    <definedName name="dddddddddddddddf" hidden="1">{"'Sheet1'!$L$16"}</definedName>
    <definedName name="ddddddddddddddf" localSheetId="13" hidden="1">{"'Sheet1'!$L$16"}</definedName>
    <definedName name="ddddddddddddddf" localSheetId="1" hidden="1">{"'Sheet1'!$L$16"}</definedName>
    <definedName name="ddddddddddddddf" localSheetId="2" hidden="1">{"'Sheet1'!$L$16"}</definedName>
    <definedName name="ddddddddddddddf" localSheetId="3" hidden="1">{"'Sheet1'!$L$16"}</definedName>
    <definedName name="ddddddddddddddf" localSheetId="14" hidden="1">{"'Sheet1'!$L$16"}</definedName>
    <definedName name="ddddddddddddddf" localSheetId="4" hidden="1">{"'Sheet1'!$L$16"}</definedName>
    <definedName name="ddddddddddddddf" localSheetId="10" hidden="1">{"'Sheet1'!$L$16"}</definedName>
    <definedName name="ddddddddddddddf" localSheetId="8" hidden="1">{"'Sheet1'!$L$16"}</definedName>
    <definedName name="ddddddddddddddf" localSheetId="15" hidden="1">{"'Sheet1'!$L$16"}</definedName>
    <definedName name="ddddddddddddddf" localSheetId="5" hidden="1">{"'Sheet1'!$L$16"}</definedName>
    <definedName name="ddddddddddddddf" localSheetId="7" hidden="1">{"'Sheet1'!$L$16"}</definedName>
    <definedName name="ddddddddddddddf" localSheetId="9" hidden="1">{"'Sheet1'!$L$16"}</definedName>
    <definedName name="ddddddddddddddf" localSheetId="11" hidden="1">{"'Sheet1'!$L$16"}</definedName>
    <definedName name="ddddddddddddddf" localSheetId="12" hidden="1">{"'Sheet1'!$L$16"}</definedName>
    <definedName name="ddddddddddddddf" localSheetId="6" hidden="1">{"'Sheet1'!$L$16"}</definedName>
    <definedName name="ddddddddddddddf" hidden="1">{"'Sheet1'!$L$16"}</definedName>
    <definedName name="ddddddddddddf" localSheetId="13" hidden="1">{"'Sheet1'!$L$16"}</definedName>
    <definedName name="ddddddddddddf" localSheetId="1" hidden="1">{"'Sheet1'!$L$16"}</definedName>
    <definedName name="ddddddddddddf" localSheetId="2" hidden="1">{"'Sheet1'!$L$16"}</definedName>
    <definedName name="ddddddddddddf" localSheetId="3" hidden="1">{"'Sheet1'!$L$16"}</definedName>
    <definedName name="ddddddddddddf" localSheetId="14" hidden="1">{"'Sheet1'!$L$16"}</definedName>
    <definedName name="ddddddddddddf" localSheetId="4" hidden="1">{"'Sheet1'!$L$16"}</definedName>
    <definedName name="ddddddddddddf" localSheetId="10" hidden="1">{"'Sheet1'!$L$16"}</definedName>
    <definedName name="ddddddddddddf" localSheetId="8" hidden="1">{"'Sheet1'!$L$16"}</definedName>
    <definedName name="ddddddddddddf" localSheetId="15" hidden="1">{"'Sheet1'!$L$16"}</definedName>
    <definedName name="ddddddddddddf" localSheetId="5" hidden="1">{"'Sheet1'!$L$16"}</definedName>
    <definedName name="ddddddddddddf" localSheetId="7" hidden="1">{"'Sheet1'!$L$16"}</definedName>
    <definedName name="ddddddddddddf" localSheetId="9" hidden="1">{"'Sheet1'!$L$16"}</definedName>
    <definedName name="ddddddddddddf" localSheetId="11" hidden="1">{"'Sheet1'!$L$16"}</definedName>
    <definedName name="ddddddddddddf" localSheetId="12" hidden="1">{"'Sheet1'!$L$16"}</definedName>
    <definedName name="ddddddddddddf" localSheetId="6" hidden="1">{"'Sheet1'!$L$16"}</definedName>
    <definedName name="ddddddddddddf" hidden="1">{"'Sheet1'!$L$16"}</definedName>
    <definedName name="DenDK" localSheetId="21" hidden="1">{"'Sheet1'!$L$16"}</definedName>
    <definedName name="DenDK" localSheetId="13" hidden="1">{"'Sheet1'!$L$16"}</definedName>
    <definedName name="DenDK" localSheetId="1" hidden="1">{"'Sheet1'!$L$16"}</definedName>
    <definedName name="DenDK" localSheetId="2" hidden="1">{"'Sheet1'!$L$16"}</definedName>
    <definedName name="DenDK" localSheetId="3" hidden="1">{"'Sheet1'!$L$16"}</definedName>
    <definedName name="DenDK" localSheetId="14" hidden="1">{"'Sheet1'!$L$16"}</definedName>
    <definedName name="DenDK" localSheetId="4" hidden="1">{"'Sheet1'!$L$16"}</definedName>
    <definedName name="DenDK" localSheetId="10" hidden="1">{"'Sheet1'!$L$16"}</definedName>
    <definedName name="DenDK" localSheetId="8" hidden="1">{"'Sheet1'!$L$16"}</definedName>
    <definedName name="DenDK" localSheetId="15" hidden="1">{"'Sheet1'!$L$16"}</definedName>
    <definedName name="DenDK" localSheetId="5" hidden="1">{"'Sheet1'!$L$16"}</definedName>
    <definedName name="DenDK" localSheetId="7" hidden="1">{"'Sheet1'!$L$16"}</definedName>
    <definedName name="DenDK" localSheetId="9" hidden="1">{"'Sheet1'!$L$16"}</definedName>
    <definedName name="DenDK" localSheetId="11" hidden="1">{"'Sheet1'!$L$16"}</definedName>
    <definedName name="DenDK" localSheetId="12" hidden="1">{"'Sheet1'!$L$16"}</definedName>
    <definedName name="DenDK" localSheetId="19" hidden="1">{"'Sheet1'!$L$16"}</definedName>
    <definedName name="DenDK" localSheetId="6" hidden="1">{"'Sheet1'!$L$16"}</definedName>
    <definedName name="DenDK" localSheetId="27" hidden="1">{"'Sheet1'!$L$16"}</definedName>
    <definedName name="DenDK" localSheetId="24" hidden="1">{"'Sheet1'!$L$16"}</definedName>
    <definedName name="DenDK" localSheetId="25" hidden="1">{"'Sheet1'!$L$16"}</definedName>
    <definedName name="DenDK" hidden="1">{"'Sheet1'!$L$16"}</definedName>
    <definedName name="dfa" localSheetId="1" hidden="1">{"'Sheet1'!$L$16"}</definedName>
    <definedName name="dfa" localSheetId="2" hidden="1">{"'Sheet1'!$L$16"}</definedName>
    <definedName name="dfa" localSheetId="3" hidden="1">{"'Sheet1'!$L$16"}</definedName>
    <definedName name="dfa" localSheetId="4" hidden="1">{"'Sheet1'!$L$16"}</definedName>
    <definedName name="dfa" localSheetId="10" hidden="1">{"'Sheet1'!$L$16"}</definedName>
    <definedName name="dfa" localSheetId="8" hidden="1">{"'Sheet1'!$L$16"}</definedName>
    <definedName name="dfa" localSheetId="5" hidden="1">{"'Sheet1'!$L$16"}</definedName>
    <definedName name="dfa" localSheetId="7" hidden="1">{"'Sheet1'!$L$16"}</definedName>
    <definedName name="dfa" localSheetId="9" hidden="1">{"'Sheet1'!$L$16"}</definedName>
    <definedName name="dfa" localSheetId="11" hidden="1">{"'Sheet1'!$L$16"}</definedName>
    <definedName name="dfa" localSheetId="12" hidden="1">{"'Sheet1'!$L$16"}</definedName>
    <definedName name="dfa" localSheetId="6" hidden="1">{"'Sheet1'!$L$16"}</definedName>
    <definedName name="dfa" hidden="1">{"'Sheet1'!$L$16"}</definedName>
    <definedName name="dfg" localSheetId="21" hidden="1">{"'Sheet1'!$L$16"}</definedName>
    <definedName name="dfg" localSheetId="13" hidden="1">{"'Sheet1'!$L$16"}</definedName>
    <definedName name="dfg" localSheetId="1" hidden="1">{"'Sheet1'!$L$16"}</definedName>
    <definedName name="dfg" localSheetId="2" hidden="1">{"'Sheet1'!$L$16"}</definedName>
    <definedName name="dfg" localSheetId="3" hidden="1">{"'Sheet1'!$L$16"}</definedName>
    <definedName name="dfg" localSheetId="14" hidden="1">{"'Sheet1'!$L$16"}</definedName>
    <definedName name="dfg" localSheetId="4" hidden="1">{"'Sheet1'!$L$16"}</definedName>
    <definedName name="dfg" localSheetId="10" hidden="1">{"'Sheet1'!$L$16"}</definedName>
    <definedName name="dfg" localSheetId="8" hidden="1">{"'Sheet1'!$L$16"}</definedName>
    <definedName name="dfg" localSheetId="15" hidden="1">{"'Sheet1'!$L$16"}</definedName>
    <definedName name="dfg" localSheetId="5" hidden="1">{"'Sheet1'!$L$16"}</definedName>
    <definedName name="dfg" localSheetId="7" hidden="1">{"'Sheet1'!$L$16"}</definedName>
    <definedName name="dfg" localSheetId="9" hidden="1">{"'Sheet1'!$L$16"}</definedName>
    <definedName name="dfg" localSheetId="11" hidden="1">{"'Sheet1'!$L$16"}</definedName>
    <definedName name="dfg" localSheetId="12" hidden="1">{"'Sheet1'!$L$16"}</definedName>
    <definedName name="dfg" localSheetId="19" hidden="1">{"'Sheet1'!$L$16"}</definedName>
    <definedName name="dfg" localSheetId="6" hidden="1">{"'Sheet1'!$L$16"}</definedName>
    <definedName name="dfg" localSheetId="27" hidden="1">{"'Sheet1'!$L$16"}</definedName>
    <definedName name="dfg" localSheetId="24" hidden="1">{"'Sheet1'!$L$16"}</definedName>
    <definedName name="dfg" localSheetId="25" hidden="1">{"'Sheet1'!$L$16"}</definedName>
    <definedName name="dfg" hidden="1">{"'Sheet1'!$L$16"}</definedName>
    <definedName name="dfh" localSheetId="21" hidden="1">{"'Sheet1'!$L$16"}</definedName>
    <definedName name="dfh" localSheetId="13" hidden="1">{"'Sheet1'!$L$16"}</definedName>
    <definedName name="dfh" localSheetId="1" hidden="1">{"'Sheet1'!$L$16"}</definedName>
    <definedName name="dfh" localSheetId="2" hidden="1">{"'Sheet1'!$L$16"}</definedName>
    <definedName name="dfh" localSheetId="3" hidden="1">{"'Sheet1'!$L$16"}</definedName>
    <definedName name="dfh" localSheetId="14" hidden="1">{"'Sheet1'!$L$16"}</definedName>
    <definedName name="dfh" localSheetId="4" hidden="1">{"'Sheet1'!$L$16"}</definedName>
    <definedName name="dfh" localSheetId="10" hidden="1">{"'Sheet1'!$L$16"}</definedName>
    <definedName name="dfh" localSheetId="8" hidden="1">{"'Sheet1'!$L$16"}</definedName>
    <definedName name="dfh" localSheetId="15" hidden="1">{"'Sheet1'!$L$16"}</definedName>
    <definedName name="dfh" localSheetId="5" hidden="1">{"'Sheet1'!$L$16"}</definedName>
    <definedName name="dfh" localSheetId="7" hidden="1">{"'Sheet1'!$L$16"}</definedName>
    <definedName name="dfh" localSheetId="9" hidden="1">{"'Sheet1'!$L$16"}</definedName>
    <definedName name="dfh" localSheetId="11" hidden="1">{"'Sheet1'!$L$16"}</definedName>
    <definedName name="dfh" localSheetId="12" hidden="1">{"'Sheet1'!$L$16"}</definedName>
    <definedName name="dfh" localSheetId="19" hidden="1">{"'Sheet1'!$L$16"}</definedName>
    <definedName name="dfh" localSheetId="6" hidden="1">{"'Sheet1'!$L$16"}</definedName>
    <definedName name="dfh" localSheetId="27" hidden="1">{"'Sheet1'!$L$16"}</definedName>
    <definedName name="dfh" localSheetId="24" hidden="1">{"'Sheet1'!$L$16"}</definedName>
    <definedName name="dfh" localSheetId="25" hidden="1">{"'Sheet1'!$L$16"}</definedName>
    <definedName name="dfh" hidden="1">{"'Sheet1'!$L$16"}</definedName>
    <definedName name="dfjsdhldfgkfd" localSheetId="21" hidden="1">{"'Sheet1'!$L$16"}</definedName>
    <definedName name="dfjsdhldfgkfd" localSheetId="13" hidden="1">{"'Sheet1'!$L$16"}</definedName>
    <definedName name="dfjsdhldfgkfd" localSheetId="1" hidden="1">{"'Sheet1'!$L$16"}</definedName>
    <definedName name="dfjsdhldfgkfd" localSheetId="2" hidden="1">{"'Sheet1'!$L$16"}</definedName>
    <definedName name="dfjsdhldfgkfd" localSheetId="3" hidden="1">{"'Sheet1'!$L$16"}</definedName>
    <definedName name="dfjsdhldfgkfd" localSheetId="14" hidden="1">{"'Sheet1'!$L$16"}</definedName>
    <definedName name="dfjsdhldfgkfd" localSheetId="4" hidden="1">{"'Sheet1'!$L$16"}</definedName>
    <definedName name="dfjsdhldfgkfd" localSheetId="10" hidden="1">{"'Sheet1'!$L$16"}</definedName>
    <definedName name="dfjsdhldfgkfd" localSheetId="8" hidden="1">{"'Sheet1'!$L$16"}</definedName>
    <definedName name="dfjsdhldfgkfd" localSheetId="15" hidden="1">{"'Sheet1'!$L$16"}</definedName>
    <definedName name="dfjsdhldfgkfd" localSheetId="5" hidden="1">{"'Sheet1'!$L$16"}</definedName>
    <definedName name="dfjsdhldfgkfd" localSheetId="7" hidden="1">{"'Sheet1'!$L$16"}</definedName>
    <definedName name="dfjsdhldfgkfd" localSheetId="9" hidden="1">{"'Sheet1'!$L$16"}</definedName>
    <definedName name="dfjsdhldfgkfd" localSheetId="11" hidden="1">{"'Sheet1'!$L$16"}</definedName>
    <definedName name="dfjsdhldfgkfd" localSheetId="12" hidden="1">{"'Sheet1'!$L$16"}</definedName>
    <definedName name="dfjsdhldfgkfd" localSheetId="19" hidden="1">{"'Sheet1'!$L$16"}</definedName>
    <definedName name="dfjsdhldfgkfd" localSheetId="6" hidden="1">{"'Sheet1'!$L$16"}</definedName>
    <definedName name="dfjsdhldfgkfd" localSheetId="27" hidden="1">{"'Sheet1'!$L$16"}</definedName>
    <definedName name="dfjsdhldfgkfd" localSheetId="24" hidden="1">{"'Sheet1'!$L$16"}</definedName>
    <definedName name="dfjsdhldfgkfd" localSheetId="25" hidden="1">{"'Sheet1'!$L$16"}</definedName>
    <definedName name="dfjsdhldfgkfd" hidden="1">{"'Sheet1'!$L$16"}</definedName>
    <definedName name="DFSDF" localSheetId="21" hidden="1">{"'Sheet1'!$L$16"}</definedName>
    <definedName name="DFSDF" localSheetId="13" hidden="1">{"'Sheet1'!$L$16"}</definedName>
    <definedName name="DFSDF" localSheetId="1" hidden="1">{"'Sheet1'!$L$16"}</definedName>
    <definedName name="DFSDF" localSheetId="2" hidden="1">{"'Sheet1'!$L$16"}</definedName>
    <definedName name="DFSDF" localSheetId="3" hidden="1">{"'Sheet1'!$L$16"}</definedName>
    <definedName name="DFSDF" localSheetId="14" hidden="1">{"'Sheet1'!$L$16"}</definedName>
    <definedName name="DFSDF" localSheetId="4" hidden="1">{"'Sheet1'!$L$16"}</definedName>
    <definedName name="DFSDF" localSheetId="10" hidden="1">{"'Sheet1'!$L$16"}</definedName>
    <definedName name="DFSDF" localSheetId="8" hidden="1">{"'Sheet1'!$L$16"}</definedName>
    <definedName name="DFSDF" localSheetId="15" hidden="1">{"'Sheet1'!$L$16"}</definedName>
    <definedName name="DFSDF" localSheetId="5" hidden="1">{"'Sheet1'!$L$16"}</definedName>
    <definedName name="DFSDF" localSheetId="7" hidden="1">{"'Sheet1'!$L$16"}</definedName>
    <definedName name="DFSDF" localSheetId="9" hidden="1">{"'Sheet1'!$L$16"}</definedName>
    <definedName name="DFSDF" localSheetId="11" hidden="1">{"'Sheet1'!$L$16"}</definedName>
    <definedName name="DFSDF" localSheetId="12" hidden="1">{"'Sheet1'!$L$16"}</definedName>
    <definedName name="DFSDF" localSheetId="19" hidden="1">{"'Sheet1'!$L$16"}</definedName>
    <definedName name="DFSDF" localSheetId="6" hidden="1">{"'Sheet1'!$L$16"}</definedName>
    <definedName name="DFSDF" localSheetId="27" hidden="1">{"'Sheet1'!$L$16"}</definedName>
    <definedName name="DFSDF" localSheetId="24" hidden="1">{"'Sheet1'!$L$16"}</definedName>
    <definedName name="DFSDF" localSheetId="25" hidden="1">{"'Sheet1'!$L$16"}</definedName>
    <definedName name="DFSDF" hidden="1">{"'Sheet1'!$L$16"}</definedName>
    <definedName name="dfsfsafdsaf" localSheetId="13" hidden="1">{"'Sheet1'!$L$16"}</definedName>
    <definedName name="dfsfsafdsaf" localSheetId="1" hidden="1">{"'Sheet1'!$L$16"}</definedName>
    <definedName name="dfsfsafdsaf" localSheetId="2" hidden="1">{"'Sheet1'!$L$16"}</definedName>
    <definedName name="dfsfsafdsaf" localSheetId="3" hidden="1">{"'Sheet1'!$L$16"}</definedName>
    <definedName name="dfsfsafdsaf" localSheetId="14" hidden="1">{"'Sheet1'!$L$16"}</definedName>
    <definedName name="dfsfsafdsaf" localSheetId="4" hidden="1">{"'Sheet1'!$L$16"}</definedName>
    <definedName name="dfsfsafdsaf" localSheetId="10" hidden="1">{"'Sheet1'!$L$16"}</definedName>
    <definedName name="dfsfsafdsaf" localSheetId="8" hidden="1">{"'Sheet1'!$L$16"}</definedName>
    <definedName name="dfsfsafdsaf" localSheetId="15" hidden="1">{"'Sheet1'!$L$16"}</definedName>
    <definedName name="dfsfsafdsaf" localSheetId="5" hidden="1">{"'Sheet1'!$L$16"}</definedName>
    <definedName name="dfsfsafdsaf" localSheetId="7" hidden="1">{"'Sheet1'!$L$16"}</definedName>
    <definedName name="dfsfsafdsaf" localSheetId="9" hidden="1">{"'Sheet1'!$L$16"}</definedName>
    <definedName name="dfsfsafdsaf" localSheetId="11" hidden="1">{"'Sheet1'!$L$16"}</definedName>
    <definedName name="dfsfsafdsaf" localSheetId="12" hidden="1">{"'Sheet1'!$L$16"}</definedName>
    <definedName name="dfsfsafdsaf" localSheetId="6" hidden="1">{"'Sheet1'!$L$16"}</definedName>
    <definedName name="dfsfsafdsaf" hidden="1">{"'Sheet1'!$L$16"}</definedName>
    <definedName name="dfsfsd" localSheetId="21" hidden="1">{"'Sheet1'!$L$16"}</definedName>
    <definedName name="dfsfsd" localSheetId="13" hidden="1">{"'Sheet1'!$L$16"}</definedName>
    <definedName name="dfsfsd" localSheetId="1" hidden="1">{"'Sheet1'!$L$16"}</definedName>
    <definedName name="dfsfsd" localSheetId="2" hidden="1">{"'Sheet1'!$L$16"}</definedName>
    <definedName name="dfsfsd" localSheetId="3" hidden="1">{"'Sheet1'!$L$16"}</definedName>
    <definedName name="dfsfsd" localSheetId="14" hidden="1">{"'Sheet1'!$L$16"}</definedName>
    <definedName name="dfsfsd" localSheetId="4" hidden="1">{"'Sheet1'!$L$16"}</definedName>
    <definedName name="dfsfsd" localSheetId="10" hidden="1">{"'Sheet1'!$L$16"}</definedName>
    <definedName name="dfsfsd" localSheetId="8" hidden="1">{"'Sheet1'!$L$16"}</definedName>
    <definedName name="dfsfsd" localSheetId="15" hidden="1">{"'Sheet1'!$L$16"}</definedName>
    <definedName name="dfsfsd" localSheetId="5" hidden="1">{"'Sheet1'!$L$16"}</definedName>
    <definedName name="dfsfsd" localSheetId="7" hidden="1">{"'Sheet1'!$L$16"}</definedName>
    <definedName name="dfsfsd" localSheetId="9" hidden="1">{"'Sheet1'!$L$16"}</definedName>
    <definedName name="dfsfsd" localSheetId="11" hidden="1">{"'Sheet1'!$L$16"}</definedName>
    <definedName name="dfsfsd" localSheetId="12" hidden="1">{"'Sheet1'!$L$16"}</definedName>
    <definedName name="dfsfsd" localSheetId="19" hidden="1">{"'Sheet1'!$L$16"}</definedName>
    <definedName name="dfsfsd" localSheetId="6" hidden="1">{"'Sheet1'!$L$16"}</definedName>
    <definedName name="dfsfsd" localSheetId="27" hidden="1">{"'Sheet1'!$L$16"}</definedName>
    <definedName name="dfsfsd" localSheetId="24" hidden="1">{"'Sheet1'!$L$16"}</definedName>
    <definedName name="dfsfsd" localSheetId="25" hidden="1">{"'Sheet1'!$L$16"}</definedName>
    <definedName name="dfsfsd" hidden="1">{"'Sheet1'!$L$16"}</definedName>
    <definedName name="dfvssd" localSheetId="20" hidden="1">#REF!</definedName>
    <definedName name="dfvssd" localSheetId="21" hidden="1">#REF!</definedName>
    <definedName name="dfvssd" localSheetId="13" hidden="1">#REF!</definedName>
    <definedName name="dfvssd" localSheetId="3" hidden="1">#REF!</definedName>
    <definedName name="dfvssd" localSheetId="14" hidden="1">#REF!</definedName>
    <definedName name="dfvssd" localSheetId="10" hidden="1">#REF!</definedName>
    <definedName name="dfvssd" localSheetId="15" hidden="1">#REF!</definedName>
    <definedName name="dfvssd" localSheetId="9" hidden="1">#REF!</definedName>
    <definedName name="dfvssd" localSheetId="11" hidden="1">#REF!</definedName>
    <definedName name="dfvssd" localSheetId="19" hidden="1">#REF!</definedName>
    <definedName name="dfvssd" localSheetId="27" hidden="1">#REF!</definedName>
    <definedName name="dfvssd" localSheetId="25" hidden="1">#REF!</definedName>
    <definedName name="dfvssd" hidden="1">#REF!</definedName>
    <definedName name="dgctp2" localSheetId="21" hidden="1">{"'Sheet1'!$L$16"}</definedName>
    <definedName name="dgctp2" localSheetId="13" hidden="1">{"'Sheet1'!$L$16"}</definedName>
    <definedName name="dgctp2" localSheetId="1" hidden="1">{"'Sheet1'!$L$16"}</definedName>
    <definedName name="dgctp2" localSheetId="2" hidden="1">{"'Sheet1'!$L$16"}</definedName>
    <definedName name="dgctp2" localSheetId="3" hidden="1">{"'Sheet1'!$L$16"}</definedName>
    <definedName name="dgctp2" localSheetId="14" hidden="1">{"'Sheet1'!$L$16"}</definedName>
    <definedName name="dgctp2" localSheetId="4" hidden="1">{"'Sheet1'!$L$16"}</definedName>
    <definedName name="dgctp2" localSheetId="10" hidden="1">{"'Sheet1'!$L$16"}</definedName>
    <definedName name="dgctp2" localSheetId="8" hidden="1">{"'Sheet1'!$L$16"}</definedName>
    <definedName name="dgctp2" localSheetId="15" hidden="1">{"'Sheet1'!$L$16"}</definedName>
    <definedName name="dgctp2" localSheetId="5" hidden="1">{"'Sheet1'!$L$16"}</definedName>
    <definedName name="dgctp2" localSheetId="7" hidden="1">{"'Sheet1'!$L$16"}</definedName>
    <definedName name="dgctp2" localSheetId="9" hidden="1">{"'Sheet1'!$L$16"}</definedName>
    <definedName name="dgctp2" localSheetId="11" hidden="1">{"'Sheet1'!$L$16"}</definedName>
    <definedName name="dgctp2" localSheetId="12" hidden="1">{"'Sheet1'!$L$16"}</definedName>
    <definedName name="dgctp2" localSheetId="19" hidden="1">{"'Sheet1'!$L$16"}</definedName>
    <definedName name="dgctp2" localSheetId="6" hidden="1">{"'Sheet1'!$L$16"}</definedName>
    <definedName name="dgctp2" localSheetId="27" hidden="1">{"'Sheet1'!$L$16"}</definedName>
    <definedName name="dgctp2" localSheetId="24" hidden="1">{"'Sheet1'!$L$16"}</definedName>
    <definedName name="dgctp2" localSheetId="25" hidden="1">{"'Sheet1'!$L$16"}</definedName>
    <definedName name="dgctp2" hidden="1">{"'Sheet1'!$L$16"}</definedName>
    <definedName name="dien" hidden="1">{"'Sheet1'!$L$16"}</definedName>
    <definedName name="Discount" localSheetId="20" hidden="1">#REF!</definedName>
    <definedName name="Discount" localSheetId="21" hidden="1">#REF!</definedName>
    <definedName name="Discount" localSheetId="22" hidden="1">#REF!</definedName>
    <definedName name="Discount" localSheetId="13" hidden="1">#REF!</definedName>
    <definedName name="Discount" localSheetId="3" hidden="1">#REF!</definedName>
    <definedName name="Discount" localSheetId="14" hidden="1">#REF!</definedName>
    <definedName name="Discount" localSheetId="10" hidden="1">#REF!</definedName>
    <definedName name="Discount" localSheetId="15" hidden="1">#REF!</definedName>
    <definedName name="Discount" localSheetId="9" hidden="1">#REF!</definedName>
    <definedName name="Discount" localSheetId="11" hidden="1">#REF!</definedName>
    <definedName name="Discount" localSheetId="19" hidden="1">#REF!</definedName>
    <definedName name="Discount" localSheetId="27" hidden="1">#REF!</definedName>
    <definedName name="Discount" localSheetId="25" hidden="1">#REF!</definedName>
    <definedName name="Discount" hidden="1">#REF!</definedName>
    <definedName name="display_area_2" localSheetId="20" hidden="1">#REF!</definedName>
    <definedName name="display_area_2" localSheetId="21" hidden="1">#REF!</definedName>
    <definedName name="display_area_2" localSheetId="22" hidden="1">#REF!</definedName>
    <definedName name="display_area_2" localSheetId="13" hidden="1">#REF!</definedName>
    <definedName name="display_area_2" localSheetId="3" hidden="1">#REF!</definedName>
    <definedName name="display_area_2" localSheetId="14" hidden="1">#REF!</definedName>
    <definedName name="display_area_2" localSheetId="10" hidden="1">#REF!</definedName>
    <definedName name="display_area_2" localSheetId="15" hidden="1">#REF!</definedName>
    <definedName name="display_area_2" localSheetId="9" hidden="1">#REF!</definedName>
    <definedName name="display_area_2" localSheetId="11" hidden="1">#REF!</definedName>
    <definedName name="display_area_2" localSheetId="19" hidden="1">#REF!</definedName>
    <definedName name="display_area_2" localSheetId="27" hidden="1">#REF!</definedName>
    <definedName name="display_area_2" localSheetId="25" hidden="1">#REF!</definedName>
    <definedName name="display_area_2" hidden="1">#REF!</definedName>
    <definedName name="DOI" localSheetId="13" hidden="1">{"'Sheet1'!$L$16"}</definedName>
    <definedName name="DOI" localSheetId="1" hidden="1">{"'Sheet1'!$L$16"}</definedName>
    <definedName name="DOI" localSheetId="2" hidden="1">{"'Sheet1'!$L$16"}</definedName>
    <definedName name="DOI" localSheetId="3" hidden="1">{"'Sheet1'!$L$16"}</definedName>
    <definedName name="DOI" localSheetId="14" hidden="1">{"'Sheet1'!$L$16"}</definedName>
    <definedName name="DOI" localSheetId="4" hidden="1">{"'Sheet1'!$L$16"}</definedName>
    <definedName name="DOI" localSheetId="10" hidden="1">{"'Sheet1'!$L$16"}</definedName>
    <definedName name="DOI" localSheetId="8" hidden="1">{"'Sheet1'!$L$16"}</definedName>
    <definedName name="DOI" localSheetId="15" hidden="1">{"'Sheet1'!$L$16"}</definedName>
    <definedName name="DOI" localSheetId="5" hidden="1">{"'Sheet1'!$L$16"}</definedName>
    <definedName name="DOI" localSheetId="7" hidden="1">{"'Sheet1'!$L$16"}</definedName>
    <definedName name="DOI" localSheetId="9" hidden="1">{"'Sheet1'!$L$16"}</definedName>
    <definedName name="DOI" localSheetId="11" hidden="1">{"'Sheet1'!$L$16"}</definedName>
    <definedName name="DOI" localSheetId="12" hidden="1">{"'Sheet1'!$L$16"}</definedName>
    <definedName name="DOI" localSheetId="6" hidden="1">{"'Sheet1'!$L$16"}</definedName>
    <definedName name="DOI" hidden="1">{"'Sheet1'!$L$16"}</definedName>
    <definedName name="Dot" localSheetId="21" hidden="1">{"'Sheet1'!$L$16"}</definedName>
    <definedName name="Dot" localSheetId="13" hidden="1">{"'Sheet1'!$L$16"}</definedName>
    <definedName name="Dot" localSheetId="1" hidden="1">{"'Sheet1'!$L$16"}</definedName>
    <definedName name="Dot" localSheetId="2" hidden="1">{"'Sheet1'!$L$16"}</definedName>
    <definedName name="Dot" localSheetId="3" hidden="1">{"'Sheet1'!$L$16"}</definedName>
    <definedName name="Dot" localSheetId="14" hidden="1">{"'Sheet1'!$L$16"}</definedName>
    <definedName name="Dot" localSheetId="4" hidden="1">{"'Sheet1'!$L$16"}</definedName>
    <definedName name="Dot" localSheetId="10" hidden="1">{"'Sheet1'!$L$16"}</definedName>
    <definedName name="Dot" localSheetId="8" hidden="1">{"'Sheet1'!$L$16"}</definedName>
    <definedName name="Dot" localSheetId="15" hidden="1">{"'Sheet1'!$L$16"}</definedName>
    <definedName name="Dot" localSheetId="5" hidden="1">{"'Sheet1'!$L$16"}</definedName>
    <definedName name="Dot" localSheetId="7" hidden="1">{"'Sheet1'!$L$16"}</definedName>
    <definedName name="Dot" localSheetId="9" hidden="1">{"'Sheet1'!$L$16"}</definedName>
    <definedName name="Dot" localSheetId="11" hidden="1">{"'Sheet1'!$L$16"}</definedName>
    <definedName name="Dot" localSheetId="12" hidden="1">{"'Sheet1'!$L$16"}</definedName>
    <definedName name="Dot" localSheetId="19" hidden="1">{"'Sheet1'!$L$16"}</definedName>
    <definedName name="Dot" localSheetId="6" hidden="1">{"'Sheet1'!$L$16"}</definedName>
    <definedName name="Dot" localSheetId="27" hidden="1">{"'Sheet1'!$L$16"}</definedName>
    <definedName name="Dot" localSheetId="24" hidden="1">{"'Sheet1'!$L$16"}</definedName>
    <definedName name="Dot" localSheetId="25" hidden="1">{"'Sheet1'!$L$16"}</definedName>
    <definedName name="Dot" hidden="1">{"'Sheet1'!$L$16"}</definedName>
    <definedName name="drf" localSheetId="20" hidden="1">#REF!</definedName>
    <definedName name="drf" localSheetId="21" hidden="1">#REF!</definedName>
    <definedName name="drf" localSheetId="22" hidden="1">#REF!</definedName>
    <definedName name="drf" localSheetId="13" hidden="1">#REF!</definedName>
    <definedName name="drf" localSheetId="3" hidden="1">#REF!</definedName>
    <definedName name="drf" localSheetId="14" hidden="1">#REF!</definedName>
    <definedName name="drf" localSheetId="10" hidden="1">#REF!</definedName>
    <definedName name="drf" localSheetId="15" hidden="1">#REF!</definedName>
    <definedName name="drf" localSheetId="9" hidden="1">#REF!</definedName>
    <definedName name="drf" localSheetId="11" hidden="1">#REF!</definedName>
    <definedName name="drf" localSheetId="19" hidden="1">#REF!</definedName>
    <definedName name="drf" localSheetId="27" hidden="1">#REF!</definedName>
    <definedName name="drf" localSheetId="25" hidden="1">#REF!</definedName>
    <definedName name="drf" hidden="1">#REF!</definedName>
    <definedName name="ds" localSheetId="20" hidden="1">{#N/A,#N/A,FALSE,"Chi tiÆt"}</definedName>
    <definedName name="ds" localSheetId="21" hidden="1">{#N/A,#N/A,FALSE,"Chi tiÆt"}</definedName>
    <definedName name="ds" localSheetId="22" hidden="1">{#N/A,#N/A,FALSE,"Chi tiÆt"}</definedName>
    <definedName name="ds" localSheetId="13" hidden="1">{#N/A,#N/A,FALSE,"Chi tiÆt"}</definedName>
    <definedName name="ds" localSheetId="14" hidden="1">{#N/A,#N/A,FALSE,"Chi tiÆt"}</definedName>
    <definedName name="ds" localSheetId="15" hidden="1">{#N/A,#N/A,FALSE,"Chi tiÆt"}</definedName>
    <definedName name="ds" localSheetId="19" hidden="1">{#N/A,#N/A,FALSE,"Chi tiÆt"}</definedName>
    <definedName name="ds" localSheetId="27" hidden="1">{#N/A,#N/A,FALSE,"Chi tiÆt"}</definedName>
    <definedName name="ds" localSheetId="24" hidden="1">{#N/A,#N/A,FALSE,"Chi tiÆt"}</definedName>
    <definedName name="ds" localSheetId="25" hidden="1">{#N/A,#N/A,FALSE,"Chi tiÆt"}</definedName>
    <definedName name="ds" hidden="1">{#N/A,#N/A,FALSE,"Chi tiÆt"}</definedName>
    <definedName name="dsfsd" localSheetId="20" hidden="1">#REF!</definedName>
    <definedName name="dsfsd" localSheetId="21" hidden="1">#REF!</definedName>
    <definedName name="dsfsd" localSheetId="13" hidden="1">#REF!</definedName>
    <definedName name="dsfsd" localSheetId="3" hidden="1">#REF!</definedName>
    <definedName name="dsfsd" localSheetId="14" hidden="1">#REF!</definedName>
    <definedName name="dsfsd" localSheetId="10" hidden="1">#REF!</definedName>
    <definedName name="dsfsd" localSheetId="15" hidden="1">#REF!</definedName>
    <definedName name="dsfsd" localSheetId="9" hidden="1">#REF!</definedName>
    <definedName name="dsfsd" localSheetId="11" hidden="1">#REF!</definedName>
    <definedName name="dsfsd" localSheetId="19" hidden="1">#REF!</definedName>
    <definedName name="dsfsd" localSheetId="6" hidden="1">#REF!</definedName>
    <definedName name="dsfsd" localSheetId="27" hidden="1">#REF!</definedName>
    <definedName name="dsfsd" localSheetId="24" hidden="1">#REF!</definedName>
    <definedName name="dsfsd" localSheetId="25" hidden="1">#REF!</definedName>
    <definedName name="dsfsd" hidden="1">#REF!</definedName>
    <definedName name="dsh" localSheetId="20" hidden="1">#REF!</definedName>
    <definedName name="dsh" localSheetId="21" hidden="1">#REF!</definedName>
    <definedName name="dsh" localSheetId="22" hidden="1">#REF!</definedName>
    <definedName name="dsh" localSheetId="13" hidden="1">#REF!</definedName>
    <definedName name="dsh" localSheetId="3" hidden="1">#REF!</definedName>
    <definedName name="dsh" localSheetId="14" hidden="1">#REF!</definedName>
    <definedName name="dsh" localSheetId="10" hidden="1">#REF!</definedName>
    <definedName name="dsh" localSheetId="15" hidden="1">#REF!</definedName>
    <definedName name="dsh" localSheetId="9" hidden="1">#REF!</definedName>
    <definedName name="dsh" localSheetId="11" hidden="1">#REF!</definedName>
    <definedName name="dsh" localSheetId="19" hidden="1">#REF!</definedName>
    <definedName name="dsh" localSheetId="27" hidden="1">#REF!</definedName>
    <definedName name="dsh" localSheetId="24" hidden="1">#REF!</definedName>
    <definedName name="dsh" localSheetId="25" hidden="1">#REF!</definedName>
    <definedName name="dsh" hidden="1">#REF!</definedName>
    <definedName name="dthft" localSheetId="21" hidden="1">{"'Sheet1'!$L$16"}</definedName>
    <definedName name="dthft" localSheetId="13" hidden="1">{"'Sheet1'!$L$16"}</definedName>
    <definedName name="dthft" localSheetId="1" hidden="1">{"'Sheet1'!$L$16"}</definedName>
    <definedName name="dthft" localSheetId="2" hidden="1">{"'Sheet1'!$L$16"}</definedName>
    <definedName name="dthft" localSheetId="3" hidden="1">{"'Sheet1'!$L$16"}</definedName>
    <definedName name="dthft" localSheetId="14" hidden="1">{"'Sheet1'!$L$16"}</definedName>
    <definedName name="dthft" localSheetId="4" hidden="1">{"'Sheet1'!$L$16"}</definedName>
    <definedName name="dthft" localSheetId="10" hidden="1">{"'Sheet1'!$L$16"}</definedName>
    <definedName name="dthft" localSheetId="8" hidden="1">{"'Sheet1'!$L$16"}</definedName>
    <definedName name="dthft" localSheetId="15" hidden="1">{"'Sheet1'!$L$16"}</definedName>
    <definedName name="dthft" localSheetId="5" hidden="1">{"'Sheet1'!$L$16"}</definedName>
    <definedName name="dthft" localSheetId="7" hidden="1">{"'Sheet1'!$L$16"}</definedName>
    <definedName name="dthft" localSheetId="9" hidden="1">{"'Sheet1'!$L$16"}</definedName>
    <definedName name="dthft" localSheetId="11" hidden="1">{"'Sheet1'!$L$16"}</definedName>
    <definedName name="dthft" localSheetId="12" hidden="1">{"'Sheet1'!$L$16"}</definedName>
    <definedName name="dthft" localSheetId="19" hidden="1">{"'Sheet1'!$L$16"}</definedName>
    <definedName name="dthft" localSheetId="6" hidden="1">{"'Sheet1'!$L$16"}</definedName>
    <definedName name="dthft" localSheetId="27" hidden="1">{"'Sheet1'!$L$16"}</definedName>
    <definedName name="dthft" localSheetId="24" hidden="1">{"'Sheet1'!$L$16"}</definedName>
    <definedName name="dthft" localSheetId="25" hidden="1">{"'Sheet1'!$L$16"}</definedName>
    <definedName name="dthft" hidden="1">{"'Sheet1'!$L$16"}</definedName>
    <definedName name="DTM2.2" localSheetId="13" hidden="1">{"'Sheet1'!$L$16"}</definedName>
    <definedName name="DTM2.2" localSheetId="1" hidden="1">{"'Sheet1'!$L$16"}</definedName>
    <definedName name="DTM2.2" localSheetId="2" hidden="1">{"'Sheet1'!$L$16"}</definedName>
    <definedName name="DTM2.2" localSheetId="3" hidden="1">{"'Sheet1'!$L$16"}</definedName>
    <definedName name="DTM2.2" localSheetId="14" hidden="1">{"'Sheet1'!$L$16"}</definedName>
    <definedName name="DTM2.2" localSheetId="4" hidden="1">{"'Sheet1'!$L$16"}</definedName>
    <definedName name="DTM2.2" localSheetId="10" hidden="1">{"'Sheet1'!$L$16"}</definedName>
    <definedName name="DTM2.2" localSheetId="8" hidden="1">{"'Sheet1'!$L$16"}</definedName>
    <definedName name="DTM2.2" localSheetId="15" hidden="1">{"'Sheet1'!$L$16"}</definedName>
    <definedName name="DTM2.2" localSheetId="5" hidden="1">{"'Sheet1'!$L$16"}</definedName>
    <definedName name="DTM2.2" localSheetId="7" hidden="1">{"'Sheet1'!$L$16"}</definedName>
    <definedName name="DTM2.2" localSheetId="9" hidden="1">{"'Sheet1'!$L$16"}</definedName>
    <definedName name="DTM2.2" localSheetId="11" hidden="1">{"'Sheet1'!$L$16"}</definedName>
    <definedName name="DTM2.2" localSheetId="12" hidden="1">{"'Sheet1'!$L$16"}</definedName>
    <definedName name="DTM2.2" localSheetId="6" hidden="1">{"'Sheet1'!$L$16"}</definedName>
    <definedName name="DTM2.2" hidden="1">{"'Sheet1'!$L$16"}</definedName>
    <definedName name="dung" localSheetId="21" hidden="1">{"'Sheet1'!$L$16"}</definedName>
    <definedName name="dung" localSheetId="13" hidden="1">{"'Sheet1'!$L$16"}</definedName>
    <definedName name="dung" localSheetId="14" hidden="1">{"'Sheet1'!$L$16"}</definedName>
    <definedName name="dung" localSheetId="15" hidden="1">{"'Sheet1'!$L$16"}</definedName>
    <definedName name="dung" localSheetId="19" hidden="1">{"'Sheet1'!$L$16"}</definedName>
    <definedName name="dung" localSheetId="27" hidden="1">{"'Sheet1'!$L$16"}</definedName>
    <definedName name="dung" localSheetId="24" hidden="1">{"'Sheet1'!$L$16"}</definedName>
    <definedName name="dung" localSheetId="25" hidden="1">{"'Sheet1'!$L$16"}</definedName>
    <definedName name="dung" hidden="1">{"'Sheet1'!$L$16"}</definedName>
    <definedName name="Duongnaco" localSheetId="21" hidden="1">{"'Sheet1'!$L$16"}</definedName>
    <definedName name="Duongnaco" localSheetId="13" hidden="1">{"'Sheet1'!$L$16"}</definedName>
    <definedName name="Duongnaco" localSheetId="1" hidden="1">{"'Sheet1'!$L$16"}</definedName>
    <definedName name="Duongnaco" localSheetId="2" hidden="1">{"'Sheet1'!$L$16"}</definedName>
    <definedName name="Duongnaco" localSheetId="3" hidden="1">{"'Sheet1'!$L$16"}</definedName>
    <definedName name="Duongnaco" localSheetId="14" hidden="1">{"'Sheet1'!$L$16"}</definedName>
    <definedName name="Duongnaco" localSheetId="4" hidden="1">{"'Sheet1'!$L$16"}</definedName>
    <definedName name="Duongnaco" localSheetId="10" hidden="1">{"'Sheet1'!$L$16"}</definedName>
    <definedName name="Duongnaco" localSheetId="8" hidden="1">{"'Sheet1'!$L$16"}</definedName>
    <definedName name="Duongnaco" localSheetId="15" hidden="1">{"'Sheet1'!$L$16"}</definedName>
    <definedName name="Duongnaco" localSheetId="5" hidden="1">{"'Sheet1'!$L$16"}</definedName>
    <definedName name="Duongnaco" localSheetId="7" hidden="1">{"'Sheet1'!$L$16"}</definedName>
    <definedName name="Duongnaco" localSheetId="9" hidden="1">{"'Sheet1'!$L$16"}</definedName>
    <definedName name="Duongnaco" localSheetId="11" hidden="1">{"'Sheet1'!$L$16"}</definedName>
    <definedName name="Duongnaco" localSheetId="12" hidden="1">{"'Sheet1'!$L$16"}</definedName>
    <definedName name="Duongnaco" localSheetId="19" hidden="1">{"'Sheet1'!$L$16"}</definedName>
    <definedName name="Duongnaco" localSheetId="6" hidden="1">{"'Sheet1'!$L$16"}</definedName>
    <definedName name="Duongnaco" localSheetId="27" hidden="1">{"'Sheet1'!$L$16"}</definedName>
    <definedName name="Duongnaco" localSheetId="24" hidden="1">{"'Sheet1'!$L$16"}</definedName>
    <definedName name="Duongnaco" localSheetId="25" hidden="1">{"'Sheet1'!$L$16"}</definedName>
    <definedName name="Duongnaco" hidden="1">{"'Sheet1'!$L$16"}</definedName>
    <definedName name="duongvt" localSheetId="21" hidden="1">{"'Sheet1'!$L$16"}</definedName>
    <definedName name="duongvt" localSheetId="13" hidden="1">{"'Sheet1'!$L$16"}</definedName>
    <definedName name="duongvt" localSheetId="1" hidden="1">{"'Sheet1'!$L$16"}</definedName>
    <definedName name="duongvt" localSheetId="2" hidden="1">{"'Sheet1'!$L$16"}</definedName>
    <definedName name="duongvt" localSheetId="3" hidden="1">{"'Sheet1'!$L$16"}</definedName>
    <definedName name="duongvt" localSheetId="14" hidden="1">{"'Sheet1'!$L$16"}</definedName>
    <definedName name="duongvt" localSheetId="4" hidden="1">{"'Sheet1'!$L$16"}</definedName>
    <definedName name="duongvt" localSheetId="10" hidden="1">{"'Sheet1'!$L$16"}</definedName>
    <definedName name="duongvt" localSheetId="8" hidden="1">{"'Sheet1'!$L$16"}</definedName>
    <definedName name="duongvt" localSheetId="15" hidden="1">{"'Sheet1'!$L$16"}</definedName>
    <definedName name="duongvt" localSheetId="5" hidden="1">{"'Sheet1'!$L$16"}</definedName>
    <definedName name="duongvt" localSheetId="7" hidden="1">{"'Sheet1'!$L$16"}</definedName>
    <definedName name="duongvt" localSheetId="9" hidden="1">{"'Sheet1'!$L$16"}</definedName>
    <definedName name="duongvt" localSheetId="11" hidden="1">{"'Sheet1'!$L$16"}</definedName>
    <definedName name="duongvt" localSheetId="12" hidden="1">{"'Sheet1'!$L$16"}</definedName>
    <definedName name="duongvt" localSheetId="19" hidden="1">{"'Sheet1'!$L$16"}</definedName>
    <definedName name="duongvt" localSheetId="6" hidden="1">{"'Sheet1'!$L$16"}</definedName>
    <definedName name="duongvt" localSheetId="27" hidden="1">{"'Sheet1'!$L$16"}</definedName>
    <definedName name="duongvt" localSheetId="24" hidden="1">{"'Sheet1'!$L$16"}</definedName>
    <definedName name="duongvt" localSheetId="25" hidden="1">{"'Sheet1'!$L$16"}</definedName>
    <definedName name="duongvt" hidden="1">{"'Sheet1'!$L$16"}</definedName>
    <definedName name="dvgfsgdsdg" localSheetId="20" hidden="1">#REF!</definedName>
    <definedName name="dvgfsgdsdg" localSheetId="21" hidden="1">#REF!</definedName>
    <definedName name="dvgfsgdsdg" localSheetId="13" hidden="1">#REF!</definedName>
    <definedName name="dvgfsgdsdg" localSheetId="3" hidden="1">#REF!</definedName>
    <definedName name="dvgfsgdsdg" localSheetId="14" hidden="1">#REF!</definedName>
    <definedName name="dvgfsgdsdg" localSheetId="10" hidden="1">#REF!</definedName>
    <definedName name="dvgfsgdsdg" localSheetId="15" hidden="1">#REF!</definedName>
    <definedName name="dvgfsgdsdg" localSheetId="9" hidden="1">#REF!</definedName>
    <definedName name="dvgfsgdsdg" localSheetId="11" hidden="1">#REF!</definedName>
    <definedName name="dvgfsgdsdg" localSheetId="19" hidden="1">#REF!</definedName>
    <definedName name="dvgfsgdsdg" localSheetId="27" hidden="1">#REF!</definedName>
    <definedName name="dvgfsgdsdg" localSheetId="25" hidden="1">#REF!</definedName>
    <definedName name="dvgfsgdsdg" hidden="1">#REF!</definedName>
    <definedName name="DWPRICE" localSheetId="3" hidden="1">[3]Quantity!#REF!</definedName>
    <definedName name="DWPRICE" localSheetId="10" hidden="1">[3]Quantity!#REF!</definedName>
    <definedName name="DWPRICE" localSheetId="9" hidden="1">[3]Quantity!#REF!</definedName>
    <definedName name="DWPRICE" localSheetId="11" hidden="1">[3]Quantity!#REF!</definedName>
    <definedName name="DWPRICE" localSheetId="6" hidden="1">[3]Quantity!#REF!</definedName>
    <definedName name="DWPRICE" hidden="1">[4]Quantity!#REF!</definedName>
    <definedName name="Êdfaaaaaa" localSheetId="13" hidden="1">{"'Sheet1'!$L$16"}</definedName>
    <definedName name="Êdfaaaaaa" localSheetId="1" hidden="1">{"'Sheet1'!$L$16"}</definedName>
    <definedName name="Êdfaaaaaa" localSheetId="2" hidden="1">{"'Sheet1'!$L$16"}</definedName>
    <definedName name="Êdfaaaaaa" localSheetId="3" hidden="1">{"'Sheet1'!$L$16"}</definedName>
    <definedName name="Êdfaaaaaa" localSheetId="14" hidden="1">{"'Sheet1'!$L$16"}</definedName>
    <definedName name="Êdfaaaaaa" localSheetId="4" hidden="1">{"'Sheet1'!$L$16"}</definedName>
    <definedName name="Êdfaaaaaa" localSheetId="10" hidden="1">{"'Sheet1'!$L$16"}</definedName>
    <definedName name="Êdfaaaaaa" localSheetId="8" hidden="1">{"'Sheet1'!$L$16"}</definedName>
    <definedName name="Êdfaaaaaa" localSheetId="15" hidden="1">{"'Sheet1'!$L$16"}</definedName>
    <definedName name="Êdfaaaaaa" localSheetId="5" hidden="1">{"'Sheet1'!$L$16"}</definedName>
    <definedName name="Êdfaaaaaa" localSheetId="7" hidden="1">{"'Sheet1'!$L$16"}</definedName>
    <definedName name="Êdfaaaaaa" localSheetId="9" hidden="1">{"'Sheet1'!$L$16"}</definedName>
    <definedName name="Êdfaaaaaa" localSheetId="11" hidden="1">{"'Sheet1'!$L$16"}</definedName>
    <definedName name="Êdfaaaaaa" localSheetId="12" hidden="1">{"'Sheet1'!$L$16"}</definedName>
    <definedName name="Êdfaaaaaa" localSheetId="6" hidden="1">{"'Sheet1'!$L$16"}</definedName>
    <definedName name="Êdfaaaaaa" hidden="1">{"'Sheet1'!$L$16"}</definedName>
    <definedName name="eq" localSheetId="21" hidden="1">{"'Sheet1'!$L$16"}</definedName>
    <definedName name="eq" localSheetId="13" hidden="1">{"'Sheet1'!$L$16"}</definedName>
    <definedName name="eq" localSheetId="1" hidden="1">{"'Sheet1'!$L$16"}</definedName>
    <definedName name="eq" localSheetId="2" hidden="1">{"'Sheet1'!$L$16"}</definedName>
    <definedName name="eq" localSheetId="3" hidden="1">{"'Sheet1'!$L$16"}</definedName>
    <definedName name="eq" localSheetId="14" hidden="1">{"'Sheet1'!$L$16"}</definedName>
    <definedName name="eq" localSheetId="4" hidden="1">{"'Sheet1'!$L$16"}</definedName>
    <definedName name="eq" localSheetId="10" hidden="1">{"'Sheet1'!$L$16"}</definedName>
    <definedName name="eq" localSheetId="8" hidden="1">{"'Sheet1'!$L$16"}</definedName>
    <definedName name="eq" localSheetId="15" hidden="1">{"'Sheet1'!$L$16"}</definedName>
    <definedName name="eq" localSheetId="5" hidden="1">{"'Sheet1'!$L$16"}</definedName>
    <definedName name="eq" localSheetId="7" hidden="1">{"'Sheet1'!$L$16"}</definedName>
    <definedName name="eq" localSheetId="9" hidden="1">{"'Sheet1'!$L$16"}</definedName>
    <definedName name="eq" localSheetId="11" hidden="1">{"'Sheet1'!$L$16"}</definedName>
    <definedName name="eq" localSheetId="12" hidden="1">{"'Sheet1'!$L$16"}</definedName>
    <definedName name="eq" localSheetId="19" hidden="1">{"'Sheet1'!$L$16"}</definedName>
    <definedName name="eq" localSheetId="6" hidden="1">{"'Sheet1'!$L$16"}</definedName>
    <definedName name="eq" localSheetId="27" hidden="1">{"'Sheet1'!$L$16"}</definedName>
    <definedName name="eq" localSheetId="24" hidden="1">{"'Sheet1'!$L$16"}</definedName>
    <definedName name="eq" localSheetId="25" hidden="1">{"'Sheet1'!$L$16"}</definedName>
    <definedName name="eq" hidden="1">{"'Sheet1'!$L$16"}</definedName>
    <definedName name="evt" localSheetId="21" hidden="1">{"'Sheet1'!$L$16"}</definedName>
    <definedName name="evt" localSheetId="13" hidden="1">{"'Sheet1'!$L$16"}</definedName>
    <definedName name="evt" localSheetId="1" hidden="1">{"'Sheet1'!$L$16"}</definedName>
    <definedName name="evt" localSheetId="2" hidden="1">{"'Sheet1'!$L$16"}</definedName>
    <definedName name="evt" localSheetId="3" hidden="1">{"'Sheet1'!$L$16"}</definedName>
    <definedName name="evt" localSheetId="14" hidden="1">{"'Sheet1'!$L$16"}</definedName>
    <definedName name="evt" localSheetId="4" hidden="1">{"'Sheet1'!$L$16"}</definedName>
    <definedName name="evt" localSheetId="10" hidden="1">{"'Sheet1'!$L$16"}</definedName>
    <definedName name="evt" localSheetId="8" hidden="1">{"'Sheet1'!$L$16"}</definedName>
    <definedName name="evt" localSheetId="15" hidden="1">{"'Sheet1'!$L$16"}</definedName>
    <definedName name="evt" localSheetId="5" hidden="1">{"'Sheet1'!$L$16"}</definedName>
    <definedName name="evt" localSheetId="7" hidden="1">{"'Sheet1'!$L$16"}</definedName>
    <definedName name="evt" localSheetId="9" hidden="1">{"'Sheet1'!$L$16"}</definedName>
    <definedName name="evt" localSheetId="11" hidden="1">{"'Sheet1'!$L$16"}</definedName>
    <definedName name="evt" localSheetId="12" hidden="1">{"'Sheet1'!$L$16"}</definedName>
    <definedName name="evt" localSheetId="19" hidden="1">{"'Sheet1'!$L$16"}</definedName>
    <definedName name="evt" localSheetId="6" hidden="1">{"'Sheet1'!$L$16"}</definedName>
    <definedName name="evt" localSheetId="27" hidden="1">{"'Sheet1'!$L$16"}</definedName>
    <definedName name="evt" localSheetId="24" hidden="1">{"'Sheet1'!$L$16"}</definedName>
    <definedName name="evt" localSheetId="25" hidden="1">{"'Sheet1'!$L$16"}</definedName>
    <definedName name="evt" hidden="1">{"'Sheet1'!$L$16"}</definedName>
    <definedName name="exit" localSheetId="13" hidden="1">{"'Sheet1'!$L$16"}</definedName>
    <definedName name="exit" localSheetId="1" hidden="1">{"'Sheet1'!$L$16"}</definedName>
    <definedName name="exit" localSheetId="2" hidden="1">{"'Sheet1'!$L$16"}</definedName>
    <definedName name="exit" localSheetId="3" hidden="1">{"'Sheet1'!$L$16"}</definedName>
    <definedName name="exit" localSheetId="14" hidden="1">{"'Sheet1'!$L$16"}</definedName>
    <definedName name="exit" localSheetId="4" hidden="1">{"'Sheet1'!$L$16"}</definedName>
    <definedName name="exit" localSheetId="10" hidden="1">{"'Sheet1'!$L$16"}</definedName>
    <definedName name="exit" localSheetId="8" hidden="1">{"'Sheet1'!$L$16"}</definedName>
    <definedName name="exit" localSheetId="15" hidden="1">{"'Sheet1'!$L$16"}</definedName>
    <definedName name="exit" localSheetId="5" hidden="1">{"'Sheet1'!$L$16"}</definedName>
    <definedName name="exit" localSheetId="7" hidden="1">{"'Sheet1'!$L$16"}</definedName>
    <definedName name="exit" localSheetId="9" hidden="1">{"'Sheet1'!$L$16"}</definedName>
    <definedName name="exit" localSheetId="11" hidden="1">{"'Sheet1'!$L$16"}</definedName>
    <definedName name="exit" localSheetId="12" hidden="1">{"'Sheet1'!$L$16"}</definedName>
    <definedName name="exit" localSheetId="6" hidden="1">{"'Sheet1'!$L$16"}</definedName>
    <definedName name="exit" hidden="1">{"'Sheet1'!$L$16"}</definedName>
    <definedName name="fáaafafaf" localSheetId="21" hidden="1">{"'Sheet1'!$L$16"}</definedName>
    <definedName name="fáaafafaf" localSheetId="13" hidden="1">{"'Sheet1'!$L$16"}</definedName>
    <definedName name="fáaafafaf" localSheetId="1" hidden="1">{"'Sheet1'!$L$16"}</definedName>
    <definedName name="fáaafafaf" localSheetId="2" hidden="1">{"'Sheet1'!$L$16"}</definedName>
    <definedName name="fáaafafaf" localSheetId="3" hidden="1">{"'Sheet1'!$L$16"}</definedName>
    <definedName name="fáaafafaf" localSheetId="14" hidden="1">{"'Sheet1'!$L$16"}</definedName>
    <definedName name="fáaafafaf" localSheetId="4" hidden="1">{"'Sheet1'!$L$16"}</definedName>
    <definedName name="fáaafafaf" localSheetId="10" hidden="1">{"'Sheet1'!$L$16"}</definedName>
    <definedName name="fáaafafaf" localSheetId="8" hidden="1">{"'Sheet1'!$L$16"}</definedName>
    <definedName name="fáaafafaf" localSheetId="15" hidden="1">{"'Sheet1'!$L$16"}</definedName>
    <definedName name="fáaafafaf" localSheetId="5" hidden="1">{"'Sheet1'!$L$16"}</definedName>
    <definedName name="fáaafafaf" localSheetId="7" hidden="1">{"'Sheet1'!$L$16"}</definedName>
    <definedName name="fáaafafaf" localSheetId="9" hidden="1">{"'Sheet1'!$L$16"}</definedName>
    <definedName name="fáaafafaf" localSheetId="11" hidden="1">{"'Sheet1'!$L$16"}</definedName>
    <definedName name="fáaafafaf" localSheetId="12" hidden="1">{"'Sheet1'!$L$16"}</definedName>
    <definedName name="fáaafafaf" localSheetId="19" hidden="1">{"'Sheet1'!$L$16"}</definedName>
    <definedName name="fáaafafaf" localSheetId="6" hidden="1">{"'Sheet1'!$L$16"}</definedName>
    <definedName name="fáaafafaf" localSheetId="27" hidden="1">{"'Sheet1'!$L$16"}</definedName>
    <definedName name="fáaafafaf" localSheetId="24" hidden="1">{"'Sheet1'!$L$16"}</definedName>
    <definedName name="fáaafafaf" localSheetId="25" hidden="1">{"'Sheet1'!$L$16"}</definedName>
    <definedName name="fáaafafaf" hidden="1">{"'Sheet1'!$L$16"}</definedName>
    <definedName name="faasdf" localSheetId="20" hidden="1">#REF!</definedName>
    <definedName name="faasdf" localSheetId="21" hidden="1">#REF!</definedName>
    <definedName name="faasdf" localSheetId="13" hidden="1">#REF!</definedName>
    <definedName name="faasdf" localSheetId="3" hidden="1">#REF!</definedName>
    <definedName name="faasdf" localSheetId="14" hidden="1">#REF!</definedName>
    <definedName name="faasdf" localSheetId="10" hidden="1">#REF!</definedName>
    <definedName name="faasdf" localSheetId="15" hidden="1">#REF!</definedName>
    <definedName name="faasdf" localSheetId="9" hidden="1">#REF!</definedName>
    <definedName name="faasdf" localSheetId="11" hidden="1">#REF!</definedName>
    <definedName name="faasdf" localSheetId="19" hidden="1">#REF!</definedName>
    <definedName name="faasdf" localSheetId="27" hidden="1">#REF!</definedName>
    <definedName name="faasdf" localSheetId="25" hidden="1">#REF!</definedName>
    <definedName name="faasdf" hidden="1">#REF!</definedName>
    <definedName name="fasf" localSheetId="21" hidden="1">{"'Sheet1'!$L$16"}</definedName>
    <definedName name="fasf" localSheetId="13" hidden="1">{"'Sheet1'!$L$16"}</definedName>
    <definedName name="fasf" localSheetId="1" hidden="1">{"'Sheet1'!$L$16"}</definedName>
    <definedName name="fasf" localSheetId="2" hidden="1">{"'Sheet1'!$L$16"}</definedName>
    <definedName name="fasf" localSheetId="3" hidden="1">{"'Sheet1'!$L$16"}</definedName>
    <definedName name="fasf" localSheetId="14" hidden="1">{"'Sheet1'!$L$16"}</definedName>
    <definedName name="fasf" localSheetId="4" hidden="1">{"'Sheet1'!$L$16"}</definedName>
    <definedName name="fasf" localSheetId="10" hidden="1">{"'Sheet1'!$L$16"}</definedName>
    <definedName name="fasf" localSheetId="8" hidden="1">{"'Sheet1'!$L$16"}</definedName>
    <definedName name="fasf" localSheetId="15" hidden="1">{"'Sheet1'!$L$16"}</definedName>
    <definedName name="fasf" localSheetId="5" hidden="1">{"'Sheet1'!$L$16"}</definedName>
    <definedName name="fasf" localSheetId="7" hidden="1">{"'Sheet1'!$L$16"}</definedName>
    <definedName name="fasf" localSheetId="9" hidden="1">{"'Sheet1'!$L$16"}</definedName>
    <definedName name="fasf" localSheetId="11" hidden="1">{"'Sheet1'!$L$16"}</definedName>
    <definedName name="fasf" localSheetId="12" hidden="1">{"'Sheet1'!$L$16"}</definedName>
    <definedName name="fasf" localSheetId="19" hidden="1">{"'Sheet1'!$L$16"}</definedName>
    <definedName name="fasf" localSheetId="6" hidden="1">{"'Sheet1'!$L$16"}</definedName>
    <definedName name="fasf" localSheetId="27" hidden="1">{"'Sheet1'!$L$16"}</definedName>
    <definedName name="fasf" localSheetId="24" hidden="1">{"'Sheet1'!$L$16"}</definedName>
    <definedName name="fasf" localSheetId="25" hidden="1">{"'Sheet1'!$L$16"}</definedName>
    <definedName name="fasf" hidden="1">{"'Sheet1'!$L$16"}</definedName>
    <definedName name="fasfaga" localSheetId="21" hidden="1">{"'Sheet1'!$L$16"}</definedName>
    <definedName name="fasfaga" localSheetId="13" hidden="1">{"'Sheet1'!$L$16"}</definedName>
    <definedName name="fasfaga" localSheetId="1" hidden="1">{"'Sheet1'!$L$16"}</definedName>
    <definedName name="fasfaga" localSheetId="2" hidden="1">{"'Sheet1'!$L$16"}</definedName>
    <definedName name="fasfaga" localSheetId="3" hidden="1">{"'Sheet1'!$L$16"}</definedName>
    <definedName name="fasfaga" localSheetId="14" hidden="1">{"'Sheet1'!$L$16"}</definedName>
    <definedName name="fasfaga" localSheetId="4" hidden="1">{"'Sheet1'!$L$16"}</definedName>
    <definedName name="fasfaga" localSheetId="10" hidden="1">{"'Sheet1'!$L$16"}</definedName>
    <definedName name="fasfaga" localSheetId="8" hidden="1">{"'Sheet1'!$L$16"}</definedName>
    <definedName name="fasfaga" localSheetId="15" hidden="1">{"'Sheet1'!$L$16"}</definedName>
    <definedName name="fasfaga" localSheetId="5" hidden="1">{"'Sheet1'!$L$16"}</definedName>
    <definedName name="fasfaga" localSheetId="7" hidden="1">{"'Sheet1'!$L$16"}</definedName>
    <definedName name="fasfaga" localSheetId="9" hidden="1">{"'Sheet1'!$L$16"}</definedName>
    <definedName name="fasfaga" localSheetId="11" hidden="1">{"'Sheet1'!$L$16"}</definedName>
    <definedName name="fasfaga" localSheetId="12" hidden="1">{"'Sheet1'!$L$16"}</definedName>
    <definedName name="fasfaga" localSheetId="19" hidden="1">{"'Sheet1'!$L$16"}</definedName>
    <definedName name="fasfaga" localSheetId="6" hidden="1">{"'Sheet1'!$L$16"}</definedName>
    <definedName name="fasfaga" localSheetId="27" hidden="1">{"'Sheet1'!$L$16"}</definedName>
    <definedName name="fasfaga" localSheetId="24" hidden="1">{"'Sheet1'!$L$16"}</definedName>
    <definedName name="fasfaga" localSheetId="25" hidden="1">{"'Sheet1'!$L$16"}</definedName>
    <definedName name="fasfaga" hidden="1">{"'Sheet1'!$L$16"}</definedName>
    <definedName name="FCode" localSheetId="20" hidden="1">#REF!</definedName>
    <definedName name="FCode" localSheetId="21" hidden="1">#REF!</definedName>
    <definedName name="FCode" localSheetId="22" hidden="1">#REF!</definedName>
    <definedName name="FCode" localSheetId="13" hidden="1">#REF!</definedName>
    <definedName name="FCode" localSheetId="3" hidden="1">#REF!</definedName>
    <definedName name="FCode" localSheetId="14" hidden="1">#REF!</definedName>
    <definedName name="FCode" localSheetId="10" hidden="1">#REF!</definedName>
    <definedName name="FCode" localSheetId="15" hidden="1">#REF!</definedName>
    <definedName name="FCode" localSheetId="9" hidden="1">#REF!</definedName>
    <definedName name="FCode" localSheetId="11" hidden="1">#REF!</definedName>
    <definedName name="FCode" localSheetId="19" hidden="1">#REF!</definedName>
    <definedName name="FCode" localSheetId="27" hidden="1">#REF!</definedName>
    <definedName name="FCode" localSheetId="25" hidden="1">#REF!</definedName>
    <definedName name="FCode" hidden="1">#REF!</definedName>
    <definedName name="fdfsf" localSheetId="21" hidden="1">{#N/A,#N/A,FALSE,"Chi tiÆt"}</definedName>
    <definedName name="fdfsf" localSheetId="13" hidden="1">{#N/A,#N/A,FALSE,"Chi tiÆt"}</definedName>
    <definedName name="fdfsf" localSheetId="1" hidden="1">{#N/A,#N/A,FALSE,"Chi tiÆt"}</definedName>
    <definedName name="fdfsf" localSheetId="2" hidden="1">{#N/A,#N/A,FALSE,"Chi tiÆt"}</definedName>
    <definedName name="fdfsf" localSheetId="3" hidden="1">{#N/A,#N/A,FALSE,"Chi tiÆt"}</definedName>
    <definedName name="fdfsf" localSheetId="14" hidden="1">{#N/A,#N/A,FALSE,"Chi tiÆt"}</definedName>
    <definedName name="fdfsf" localSheetId="4" hidden="1">{#N/A,#N/A,FALSE,"Chi tiÆt"}</definedName>
    <definedName name="fdfsf" localSheetId="10" hidden="1">{#N/A,#N/A,FALSE,"Chi tiÆt"}</definedName>
    <definedName name="fdfsf" localSheetId="8" hidden="1">{#N/A,#N/A,FALSE,"Chi tiÆt"}</definedName>
    <definedName name="fdfsf" localSheetId="15" hidden="1">{#N/A,#N/A,FALSE,"Chi tiÆt"}</definedName>
    <definedName name="fdfsf" localSheetId="5" hidden="1">{#N/A,#N/A,FALSE,"Chi tiÆt"}</definedName>
    <definedName name="fdfsf" localSheetId="7" hidden="1">{#N/A,#N/A,FALSE,"Chi tiÆt"}</definedName>
    <definedName name="fdfsf" localSheetId="9" hidden="1">{#N/A,#N/A,FALSE,"Chi tiÆt"}</definedName>
    <definedName name="fdfsf" localSheetId="11" hidden="1">{#N/A,#N/A,FALSE,"Chi tiÆt"}</definedName>
    <definedName name="fdfsf" localSheetId="12" hidden="1">{#N/A,#N/A,FALSE,"Chi tiÆt"}</definedName>
    <definedName name="fdfsf" localSheetId="19" hidden="1">{#N/A,#N/A,FALSE,"Chi tiÆt"}</definedName>
    <definedName name="fdfsf" localSheetId="6" hidden="1">{#N/A,#N/A,FALSE,"Chi tiÆt"}</definedName>
    <definedName name="fdfsf" localSheetId="27" hidden="1">{#N/A,#N/A,FALSE,"Chi tiÆt"}</definedName>
    <definedName name="fdfsf" localSheetId="24" hidden="1">{#N/A,#N/A,FALSE,"Chi tiÆt"}</definedName>
    <definedName name="fdfsf" localSheetId="25" hidden="1">{#N/A,#N/A,FALSE,"Chi tiÆt"}</definedName>
    <definedName name="fdfsf" hidden="1">{#N/A,#N/A,FALSE,"Chi tiÆt"}</definedName>
    <definedName name="fdgf" localSheetId="21" hidden="1">{"'Sheet1'!$L$16"}</definedName>
    <definedName name="fdgf" localSheetId="13" hidden="1">{"'Sheet1'!$L$16"}</definedName>
    <definedName name="fdgf" localSheetId="1" hidden="1">{"'Sheet1'!$L$16"}</definedName>
    <definedName name="fdgf" localSheetId="2" hidden="1">{"'Sheet1'!$L$16"}</definedName>
    <definedName name="fdgf" localSheetId="3" hidden="1">{"'Sheet1'!$L$16"}</definedName>
    <definedName name="fdgf" localSheetId="14" hidden="1">{"'Sheet1'!$L$16"}</definedName>
    <definedName name="fdgf" localSheetId="4" hidden="1">{"'Sheet1'!$L$16"}</definedName>
    <definedName name="fdgf" localSheetId="10" hidden="1">{"'Sheet1'!$L$16"}</definedName>
    <definedName name="fdgf" localSheetId="8" hidden="1">{"'Sheet1'!$L$16"}</definedName>
    <definedName name="fdgf" localSheetId="15" hidden="1">{"'Sheet1'!$L$16"}</definedName>
    <definedName name="fdgf" localSheetId="5" hidden="1">{"'Sheet1'!$L$16"}</definedName>
    <definedName name="fdgf" localSheetId="7" hidden="1">{"'Sheet1'!$L$16"}</definedName>
    <definedName name="fdgf" localSheetId="9" hidden="1">{"'Sheet1'!$L$16"}</definedName>
    <definedName name="fdgf" localSheetId="11" hidden="1">{"'Sheet1'!$L$16"}</definedName>
    <definedName name="fdgf" localSheetId="12" hidden="1">{"'Sheet1'!$L$16"}</definedName>
    <definedName name="fdgf" localSheetId="19" hidden="1">{"'Sheet1'!$L$16"}</definedName>
    <definedName name="fdgf" localSheetId="6" hidden="1">{"'Sheet1'!$L$16"}</definedName>
    <definedName name="fdgf" localSheetId="27" hidden="1">{"'Sheet1'!$L$16"}</definedName>
    <definedName name="fdgf" localSheetId="24" hidden="1">{"'Sheet1'!$L$16"}</definedName>
    <definedName name="fdgf" localSheetId="25" hidden="1">{"'Sheet1'!$L$16"}</definedName>
    <definedName name="fdgf" hidden="1">{"'Sheet1'!$L$16"}</definedName>
    <definedName name="fdsfsdfd" localSheetId="21" hidden="1">{"'Sheet1'!$L$16"}</definedName>
    <definedName name="fdsfsdfd" localSheetId="13" hidden="1">{"'Sheet1'!$L$16"}</definedName>
    <definedName name="fdsfsdfd" localSheetId="1" hidden="1">{"'Sheet1'!$L$16"}</definedName>
    <definedName name="fdsfsdfd" localSheetId="2" hidden="1">{"'Sheet1'!$L$16"}</definedName>
    <definedName name="fdsfsdfd" localSheetId="3" hidden="1">{"'Sheet1'!$L$16"}</definedName>
    <definedName name="fdsfsdfd" localSheetId="14" hidden="1">{"'Sheet1'!$L$16"}</definedName>
    <definedName name="fdsfsdfd" localSheetId="4" hidden="1">{"'Sheet1'!$L$16"}</definedName>
    <definedName name="fdsfsdfd" localSheetId="10" hidden="1">{"'Sheet1'!$L$16"}</definedName>
    <definedName name="fdsfsdfd" localSheetId="8" hidden="1">{"'Sheet1'!$L$16"}</definedName>
    <definedName name="fdsfsdfd" localSheetId="15" hidden="1">{"'Sheet1'!$L$16"}</definedName>
    <definedName name="fdsfsdfd" localSheetId="5" hidden="1">{"'Sheet1'!$L$16"}</definedName>
    <definedName name="fdsfsdfd" localSheetId="7" hidden="1">{"'Sheet1'!$L$16"}</definedName>
    <definedName name="fdsfsdfd" localSheetId="9" hidden="1">{"'Sheet1'!$L$16"}</definedName>
    <definedName name="fdsfsdfd" localSheetId="11" hidden="1">{"'Sheet1'!$L$16"}</definedName>
    <definedName name="fdsfsdfd" localSheetId="12" hidden="1">{"'Sheet1'!$L$16"}</definedName>
    <definedName name="fdsfsdfd" localSheetId="19" hidden="1">{"'Sheet1'!$L$16"}</definedName>
    <definedName name="fdsfsdfd" localSheetId="6" hidden="1">{"'Sheet1'!$L$16"}</definedName>
    <definedName name="fdsfsdfd" localSheetId="27" hidden="1">{"'Sheet1'!$L$16"}</definedName>
    <definedName name="fdsfsdfd" localSheetId="24" hidden="1">{"'Sheet1'!$L$16"}</definedName>
    <definedName name="fdsfsdfd" localSheetId="25" hidden="1">{"'Sheet1'!$L$16"}</definedName>
    <definedName name="fdsfsdfd" hidden="1">{"'Sheet1'!$L$16"}</definedName>
    <definedName name="fff" localSheetId="21" hidden="1">{"'Sheet1'!$L$16"}</definedName>
    <definedName name="fff" localSheetId="13" hidden="1">{"'Sheet1'!$L$16"}</definedName>
    <definedName name="fff" localSheetId="1" hidden="1">{"'Sheet1'!$L$16"}</definedName>
    <definedName name="fff" localSheetId="2" hidden="1">{"'Sheet1'!$L$16"}</definedName>
    <definedName name="fff" localSheetId="3" hidden="1">{"'Sheet1'!$L$16"}</definedName>
    <definedName name="fff" localSheetId="14" hidden="1">{"'Sheet1'!$L$16"}</definedName>
    <definedName name="fff" localSheetId="4" hidden="1">{"'Sheet1'!$L$16"}</definedName>
    <definedName name="fff" localSheetId="10" hidden="1">{"'Sheet1'!$L$16"}</definedName>
    <definedName name="fff" localSheetId="8" hidden="1">{"'Sheet1'!$L$16"}</definedName>
    <definedName name="fff" localSheetId="15" hidden="1">{"'Sheet1'!$L$16"}</definedName>
    <definedName name="fff" localSheetId="5" hidden="1">{"'Sheet1'!$L$16"}</definedName>
    <definedName name="fff" localSheetId="7" hidden="1">{"'Sheet1'!$L$16"}</definedName>
    <definedName name="fff" localSheetId="9" hidden="1">{"'Sheet1'!$L$16"}</definedName>
    <definedName name="fff" localSheetId="11" hidden="1">{"'Sheet1'!$L$16"}</definedName>
    <definedName name="fff" localSheetId="12" hidden="1">{"'Sheet1'!$L$16"}</definedName>
    <definedName name="fff" localSheetId="19" hidden="1">{"'Sheet1'!$L$16"}</definedName>
    <definedName name="fff" localSheetId="6" hidden="1">{"'Sheet1'!$L$16"}</definedName>
    <definedName name="fff" localSheetId="27" hidden="1">{"'Sheet1'!$L$16"}</definedName>
    <definedName name="fff" localSheetId="24" hidden="1">{"'Sheet1'!$L$16"}</definedName>
    <definedName name="fff" localSheetId="25" hidden="1">{"'Sheet1'!$L$16"}</definedName>
    <definedName name="fff" hidden="1">{"'Sheet1'!$L$16"}</definedName>
    <definedName name="fffffffffffffff" localSheetId="21" hidden="1">{"'Sheet1'!$L$16"}</definedName>
    <definedName name="fffffffffffffff" localSheetId="13" hidden="1">{"'Sheet1'!$L$16"}</definedName>
    <definedName name="fffffffffffffff" localSheetId="1" hidden="1">{"'Sheet1'!$L$16"}</definedName>
    <definedName name="fffffffffffffff" localSheetId="2" hidden="1">{"'Sheet1'!$L$16"}</definedName>
    <definedName name="fffffffffffffff" localSheetId="3" hidden="1">{"'Sheet1'!$L$16"}</definedName>
    <definedName name="fffffffffffffff" localSheetId="14" hidden="1">{"'Sheet1'!$L$16"}</definedName>
    <definedName name="fffffffffffffff" localSheetId="4" hidden="1">{"'Sheet1'!$L$16"}</definedName>
    <definedName name="fffffffffffffff" localSheetId="10" hidden="1">{"'Sheet1'!$L$16"}</definedName>
    <definedName name="fffffffffffffff" localSheetId="8" hidden="1">{"'Sheet1'!$L$16"}</definedName>
    <definedName name="fffffffffffffff" localSheetId="15" hidden="1">{"'Sheet1'!$L$16"}</definedName>
    <definedName name="fffffffffffffff" localSheetId="5" hidden="1">{"'Sheet1'!$L$16"}</definedName>
    <definedName name="fffffffffffffff" localSheetId="7" hidden="1">{"'Sheet1'!$L$16"}</definedName>
    <definedName name="fffffffffffffff" localSheetId="9" hidden="1">{"'Sheet1'!$L$16"}</definedName>
    <definedName name="fffffffffffffff" localSheetId="11" hidden="1">{"'Sheet1'!$L$16"}</definedName>
    <definedName name="fffffffffffffff" localSheetId="12" hidden="1">{"'Sheet1'!$L$16"}</definedName>
    <definedName name="fffffffffffffff" localSheetId="19" hidden="1">{"'Sheet1'!$L$16"}</definedName>
    <definedName name="fffffffffffffff" localSheetId="6" hidden="1">{"'Sheet1'!$L$16"}</definedName>
    <definedName name="fffffffffffffff" localSheetId="27" hidden="1">{"'Sheet1'!$L$16"}</definedName>
    <definedName name="fffffffffffffff" localSheetId="24" hidden="1">{"'Sheet1'!$L$16"}</definedName>
    <definedName name="fffffffffffffff" localSheetId="25" hidden="1">{"'Sheet1'!$L$16"}</definedName>
    <definedName name="fffffffffffffff" hidden="1">{"'Sheet1'!$L$16"}</definedName>
    <definedName name="fffffffffffffffffa" localSheetId="13" hidden="1">{"'Sheet1'!$L$16"}</definedName>
    <definedName name="fffffffffffffffffa" localSheetId="1" hidden="1">{"'Sheet1'!$L$16"}</definedName>
    <definedName name="fffffffffffffffffa" localSheetId="2" hidden="1">{"'Sheet1'!$L$16"}</definedName>
    <definedName name="fffffffffffffffffa" localSheetId="3" hidden="1">{"'Sheet1'!$L$16"}</definedName>
    <definedName name="fffffffffffffffffa" localSheetId="14" hidden="1">{"'Sheet1'!$L$16"}</definedName>
    <definedName name="fffffffffffffffffa" localSheetId="4" hidden="1">{"'Sheet1'!$L$16"}</definedName>
    <definedName name="fffffffffffffffffa" localSheetId="10" hidden="1">{"'Sheet1'!$L$16"}</definedName>
    <definedName name="fffffffffffffffffa" localSheetId="8" hidden="1">{"'Sheet1'!$L$16"}</definedName>
    <definedName name="fffffffffffffffffa" localSheetId="15" hidden="1">{"'Sheet1'!$L$16"}</definedName>
    <definedName name="fffffffffffffffffa" localSheetId="5" hidden="1">{"'Sheet1'!$L$16"}</definedName>
    <definedName name="fffffffffffffffffa" localSheetId="7" hidden="1">{"'Sheet1'!$L$16"}</definedName>
    <definedName name="fffffffffffffffffa" localSheetId="9" hidden="1">{"'Sheet1'!$L$16"}</definedName>
    <definedName name="fffffffffffffffffa" localSheetId="11" hidden="1">{"'Sheet1'!$L$16"}</definedName>
    <definedName name="fffffffffffffffffa" localSheetId="12" hidden="1">{"'Sheet1'!$L$16"}</definedName>
    <definedName name="fffffffffffffffffa" localSheetId="6" hidden="1">{"'Sheet1'!$L$16"}</definedName>
    <definedName name="fffffffffffffffffa" hidden="1">{"'Sheet1'!$L$16"}</definedName>
    <definedName name="fgdf" localSheetId="21" hidden="1">{"'Sheet1'!$L$16"}</definedName>
    <definedName name="fgdf" localSheetId="13" hidden="1">{"'Sheet1'!$L$16"}</definedName>
    <definedName name="fgdf" localSheetId="1" hidden="1">{"'Sheet1'!$L$16"}</definedName>
    <definedName name="fgdf" localSheetId="2" hidden="1">{"'Sheet1'!$L$16"}</definedName>
    <definedName name="fgdf" localSheetId="3" hidden="1">{"'Sheet1'!$L$16"}</definedName>
    <definedName name="fgdf" localSheetId="14" hidden="1">{"'Sheet1'!$L$16"}</definedName>
    <definedName name="fgdf" localSheetId="4" hidden="1">{"'Sheet1'!$L$16"}</definedName>
    <definedName name="fgdf" localSheetId="10" hidden="1">{"'Sheet1'!$L$16"}</definedName>
    <definedName name="fgdf" localSheetId="8" hidden="1">{"'Sheet1'!$L$16"}</definedName>
    <definedName name="fgdf" localSheetId="15" hidden="1">{"'Sheet1'!$L$16"}</definedName>
    <definedName name="fgdf" localSheetId="5" hidden="1">{"'Sheet1'!$L$16"}</definedName>
    <definedName name="fgdf" localSheetId="7" hidden="1">{"'Sheet1'!$L$16"}</definedName>
    <definedName name="fgdf" localSheetId="9" hidden="1">{"'Sheet1'!$L$16"}</definedName>
    <definedName name="fgdf" localSheetId="11" hidden="1">{"'Sheet1'!$L$16"}</definedName>
    <definedName name="fgdf" localSheetId="12" hidden="1">{"'Sheet1'!$L$16"}</definedName>
    <definedName name="fgdf" localSheetId="19" hidden="1">{"'Sheet1'!$L$16"}</definedName>
    <definedName name="fgdf" localSheetId="6" hidden="1">{"'Sheet1'!$L$16"}</definedName>
    <definedName name="fgdf" localSheetId="27" hidden="1">{"'Sheet1'!$L$16"}</definedName>
    <definedName name="fgdf" localSheetId="24" hidden="1">{"'Sheet1'!$L$16"}</definedName>
    <definedName name="fgdf" localSheetId="25" hidden="1">{"'Sheet1'!$L$16"}</definedName>
    <definedName name="fgdf" hidden="1">{"'Sheet1'!$L$16"}</definedName>
    <definedName name="fgn" localSheetId="21" hidden="1">{"'Sheet1'!$L$16"}</definedName>
    <definedName name="fgn" localSheetId="13" hidden="1">{"'Sheet1'!$L$16"}</definedName>
    <definedName name="fgn" localSheetId="1" hidden="1">{"'Sheet1'!$L$16"}</definedName>
    <definedName name="fgn" localSheetId="2" hidden="1">{"'Sheet1'!$L$16"}</definedName>
    <definedName name="fgn" localSheetId="3" hidden="1">{"'Sheet1'!$L$16"}</definedName>
    <definedName name="fgn" localSheetId="14" hidden="1">{"'Sheet1'!$L$16"}</definedName>
    <definedName name="fgn" localSheetId="4" hidden="1">{"'Sheet1'!$L$16"}</definedName>
    <definedName name="fgn" localSheetId="10" hidden="1">{"'Sheet1'!$L$16"}</definedName>
    <definedName name="fgn" localSheetId="8" hidden="1">{"'Sheet1'!$L$16"}</definedName>
    <definedName name="fgn" localSheetId="15" hidden="1">{"'Sheet1'!$L$16"}</definedName>
    <definedName name="fgn" localSheetId="5" hidden="1">{"'Sheet1'!$L$16"}</definedName>
    <definedName name="fgn" localSheetId="7" hidden="1">{"'Sheet1'!$L$16"}</definedName>
    <definedName name="fgn" localSheetId="9" hidden="1">{"'Sheet1'!$L$16"}</definedName>
    <definedName name="fgn" localSheetId="11" hidden="1">{"'Sheet1'!$L$16"}</definedName>
    <definedName name="fgn" localSheetId="12" hidden="1">{"'Sheet1'!$L$16"}</definedName>
    <definedName name="fgn" localSheetId="19" hidden="1">{"'Sheet1'!$L$16"}</definedName>
    <definedName name="fgn" localSheetId="6" hidden="1">{"'Sheet1'!$L$16"}</definedName>
    <definedName name="fgn" localSheetId="27" hidden="1">{"'Sheet1'!$L$16"}</definedName>
    <definedName name="fgn" localSheetId="24" hidden="1">{"'Sheet1'!$L$16"}</definedName>
    <definedName name="fgn" localSheetId="25" hidden="1">{"'Sheet1'!$L$16"}</definedName>
    <definedName name="fgn" hidden="1">{"'Sheet1'!$L$16"}</definedName>
    <definedName name="fgzdf" localSheetId="21" hidden="1">{"'Sheet1'!$L$16"}</definedName>
    <definedName name="fgzdf" localSheetId="13" hidden="1">{"'Sheet1'!$L$16"}</definedName>
    <definedName name="fgzdf" localSheetId="1" hidden="1">{"'Sheet1'!$L$16"}</definedName>
    <definedName name="fgzdf" localSheetId="2" hidden="1">{"'Sheet1'!$L$16"}</definedName>
    <definedName name="fgzdf" localSheetId="3" hidden="1">{"'Sheet1'!$L$16"}</definedName>
    <definedName name="fgzdf" localSheetId="14" hidden="1">{"'Sheet1'!$L$16"}</definedName>
    <definedName name="fgzdf" localSheetId="4" hidden="1">{"'Sheet1'!$L$16"}</definedName>
    <definedName name="fgzdf" localSheetId="10" hidden="1">{"'Sheet1'!$L$16"}</definedName>
    <definedName name="fgzdf" localSheetId="8" hidden="1">{"'Sheet1'!$L$16"}</definedName>
    <definedName name="fgzdf" localSheetId="15" hidden="1">{"'Sheet1'!$L$16"}</definedName>
    <definedName name="fgzdf" localSheetId="5" hidden="1">{"'Sheet1'!$L$16"}</definedName>
    <definedName name="fgzdf" localSheetId="7" hidden="1">{"'Sheet1'!$L$16"}</definedName>
    <definedName name="fgzdf" localSheetId="9" hidden="1">{"'Sheet1'!$L$16"}</definedName>
    <definedName name="fgzdf" localSheetId="11" hidden="1">{"'Sheet1'!$L$16"}</definedName>
    <definedName name="fgzdf" localSheetId="12" hidden="1">{"'Sheet1'!$L$16"}</definedName>
    <definedName name="fgzdf" localSheetId="19" hidden="1">{"'Sheet1'!$L$16"}</definedName>
    <definedName name="fgzdf" localSheetId="6" hidden="1">{"'Sheet1'!$L$16"}</definedName>
    <definedName name="fgzdf" localSheetId="27" hidden="1">{"'Sheet1'!$L$16"}</definedName>
    <definedName name="fgzdf" localSheetId="24" hidden="1">{"'Sheet1'!$L$16"}</definedName>
    <definedName name="fgzdf" localSheetId="25" hidden="1">{"'Sheet1'!$L$16"}</definedName>
    <definedName name="fgzdf" hidden="1">{"'Sheet1'!$L$16"}</definedName>
    <definedName name="fsd" localSheetId="21" hidden="1">{"'Sheet1'!$L$16"}</definedName>
    <definedName name="fsd" localSheetId="13" hidden="1">{"'Sheet1'!$L$16"}</definedName>
    <definedName name="fsd" localSheetId="1" hidden="1">{"'Sheet1'!$L$16"}</definedName>
    <definedName name="fsd" localSheetId="2" hidden="1">{"'Sheet1'!$L$16"}</definedName>
    <definedName name="fsd" localSheetId="3" hidden="1">{"'Sheet1'!$L$16"}</definedName>
    <definedName name="fsd" localSheetId="14" hidden="1">{"'Sheet1'!$L$16"}</definedName>
    <definedName name="fsd" localSheetId="4" hidden="1">{"'Sheet1'!$L$16"}</definedName>
    <definedName name="fsd" localSheetId="10" hidden="1">{"'Sheet1'!$L$16"}</definedName>
    <definedName name="fsd" localSheetId="8" hidden="1">{"'Sheet1'!$L$16"}</definedName>
    <definedName name="fsd" localSheetId="15" hidden="1">{"'Sheet1'!$L$16"}</definedName>
    <definedName name="fsd" localSheetId="5" hidden="1">{"'Sheet1'!$L$16"}</definedName>
    <definedName name="fsd" localSheetId="7" hidden="1">{"'Sheet1'!$L$16"}</definedName>
    <definedName name="fsd" localSheetId="9" hidden="1">{"'Sheet1'!$L$16"}</definedName>
    <definedName name="fsd" localSheetId="11" hidden="1">{"'Sheet1'!$L$16"}</definedName>
    <definedName name="fsd" localSheetId="12" hidden="1">{"'Sheet1'!$L$16"}</definedName>
    <definedName name="fsd" localSheetId="19" hidden="1">{"'Sheet1'!$L$16"}</definedName>
    <definedName name="fsd" localSheetId="6" hidden="1">{"'Sheet1'!$L$16"}</definedName>
    <definedName name="fsd" localSheetId="27" hidden="1">{"'Sheet1'!$L$16"}</definedName>
    <definedName name="fsd" localSheetId="24" hidden="1">{"'Sheet1'!$L$16"}</definedName>
    <definedName name="fsd" localSheetId="25" hidden="1">{"'Sheet1'!$L$16"}</definedName>
    <definedName name="fsd" hidden="1">{"'Sheet1'!$L$16"}</definedName>
    <definedName name="fsdfdsf" localSheetId="21" hidden="1">{"'Sheet1'!$L$16"}</definedName>
    <definedName name="fsdfdsf" localSheetId="13" hidden="1">{"'Sheet1'!$L$16"}</definedName>
    <definedName name="fsdfdsf" localSheetId="1" hidden="1">{"'Sheet1'!$L$16"}</definedName>
    <definedName name="fsdfdsf" localSheetId="2" hidden="1">{"'Sheet1'!$L$16"}</definedName>
    <definedName name="fsdfdsf" localSheetId="3" hidden="1">{"'Sheet1'!$L$16"}</definedName>
    <definedName name="fsdfdsf" localSheetId="14" hidden="1">{"'Sheet1'!$L$16"}</definedName>
    <definedName name="fsdfdsf" localSheetId="4" hidden="1">{"'Sheet1'!$L$16"}</definedName>
    <definedName name="fsdfdsf" localSheetId="10" hidden="1">{"'Sheet1'!$L$16"}</definedName>
    <definedName name="fsdfdsf" localSheetId="8" hidden="1">{"'Sheet1'!$L$16"}</definedName>
    <definedName name="fsdfdsf" localSheetId="15" hidden="1">{"'Sheet1'!$L$16"}</definedName>
    <definedName name="fsdfdsf" localSheetId="5" hidden="1">{"'Sheet1'!$L$16"}</definedName>
    <definedName name="fsdfdsf" localSheetId="7" hidden="1">{"'Sheet1'!$L$16"}</definedName>
    <definedName name="fsdfdsf" localSheetId="9" hidden="1">{"'Sheet1'!$L$16"}</definedName>
    <definedName name="fsdfdsf" localSheetId="11" hidden="1">{"'Sheet1'!$L$16"}</definedName>
    <definedName name="fsdfdsf" localSheetId="12" hidden="1">{"'Sheet1'!$L$16"}</definedName>
    <definedName name="fsdfdsf" localSheetId="19" hidden="1">{"'Sheet1'!$L$16"}</definedName>
    <definedName name="fsdfdsf" localSheetId="6" hidden="1">{"'Sheet1'!$L$16"}</definedName>
    <definedName name="fsdfdsf" localSheetId="27" hidden="1">{"'Sheet1'!$L$16"}</definedName>
    <definedName name="fsdfdsf" localSheetId="24" hidden="1">{"'Sheet1'!$L$16"}</definedName>
    <definedName name="fsdfdsf" localSheetId="25" hidden="1">{"'Sheet1'!$L$16"}</definedName>
    <definedName name="fsdfdsf" hidden="1">{"'Sheet1'!$L$16"}</definedName>
    <definedName name="g" localSheetId="20" hidden="1">{"'Sheet1'!$L$16"}</definedName>
    <definedName name="g" localSheetId="21" hidden="1">{"'Sheet1'!$L$16"}</definedName>
    <definedName name="g" localSheetId="22" hidden="1">{"'Sheet1'!$L$16"}</definedName>
    <definedName name="g" localSheetId="13" hidden="1">{"'Sheet1'!$L$16"}</definedName>
    <definedName name="g" localSheetId="1" hidden="1">{"'Sheet1'!$L$16"}</definedName>
    <definedName name="g" localSheetId="2" hidden="1">{"'Sheet1'!$L$16"}</definedName>
    <definedName name="g" localSheetId="3" hidden="1">{"'Sheet1'!$L$16"}</definedName>
    <definedName name="g" localSheetId="14" hidden="1">{"'Sheet1'!$L$16"}</definedName>
    <definedName name="g" localSheetId="4" hidden="1">{"'Sheet1'!$L$16"}</definedName>
    <definedName name="g" localSheetId="10" hidden="1">{"'Sheet1'!$L$16"}</definedName>
    <definedName name="g" localSheetId="8" hidden="1">{"'Sheet1'!$L$16"}</definedName>
    <definedName name="g" localSheetId="15" hidden="1">{"'Sheet1'!$L$16"}</definedName>
    <definedName name="g" localSheetId="5" hidden="1">{"'Sheet1'!$L$16"}</definedName>
    <definedName name="g" localSheetId="7" hidden="1">{"'Sheet1'!$L$16"}</definedName>
    <definedName name="g" localSheetId="9" hidden="1">{"'Sheet1'!$L$16"}</definedName>
    <definedName name="g" localSheetId="11" hidden="1">{"'Sheet1'!$L$16"}</definedName>
    <definedName name="g" localSheetId="12" hidden="1">{"'Sheet1'!$L$16"}</definedName>
    <definedName name="g" localSheetId="19" hidden="1">{"'Sheet1'!$L$16"}</definedName>
    <definedName name="g" localSheetId="6" hidden="1">{"'Sheet1'!$L$16"}</definedName>
    <definedName name="g" localSheetId="27" hidden="1">{"'Sheet1'!$L$16"}</definedName>
    <definedName name="g" localSheetId="24" hidden="1">{"'Sheet1'!$L$16"}</definedName>
    <definedName name="g" localSheetId="25" hidden="1">{"'Sheet1'!$L$16"}</definedName>
    <definedName name="g" hidden="1">{"'Sheet1'!$L$16"}</definedName>
    <definedName name="gdfgdfgdf" localSheetId="21" hidden="1">{"'Sheet1'!$L$16"}</definedName>
    <definedName name="gdfgdfgdf" localSheetId="13" hidden="1">{"'Sheet1'!$L$16"}</definedName>
    <definedName name="gdfgdfgdf" localSheetId="1" hidden="1">{"'Sheet1'!$L$16"}</definedName>
    <definedName name="gdfgdfgdf" localSheetId="2" hidden="1">{"'Sheet1'!$L$16"}</definedName>
    <definedName name="gdfgdfgdf" localSheetId="3" hidden="1">{"'Sheet1'!$L$16"}</definedName>
    <definedName name="gdfgdfgdf" localSheetId="14" hidden="1">{"'Sheet1'!$L$16"}</definedName>
    <definedName name="gdfgdfgdf" localSheetId="4" hidden="1">{"'Sheet1'!$L$16"}</definedName>
    <definedName name="gdfgdfgdf" localSheetId="10" hidden="1">{"'Sheet1'!$L$16"}</definedName>
    <definedName name="gdfgdfgdf" localSheetId="8" hidden="1">{"'Sheet1'!$L$16"}</definedName>
    <definedName name="gdfgdfgdf" localSheetId="15" hidden="1">{"'Sheet1'!$L$16"}</definedName>
    <definedName name="gdfgdfgdf" localSheetId="5" hidden="1">{"'Sheet1'!$L$16"}</definedName>
    <definedName name="gdfgdfgdf" localSheetId="7" hidden="1">{"'Sheet1'!$L$16"}</definedName>
    <definedName name="gdfgdfgdf" localSheetId="9" hidden="1">{"'Sheet1'!$L$16"}</definedName>
    <definedName name="gdfgdfgdf" localSheetId="11" hidden="1">{"'Sheet1'!$L$16"}</definedName>
    <definedName name="gdfgdfgdf" localSheetId="12" hidden="1">{"'Sheet1'!$L$16"}</definedName>
    <definedName name="gdfgdfgdf" localSheetId="19" hidden="1">{"'Sheet1'!$L$16"}</definedName>
    <definedName name="gdfgdfgdf" localSheetId="6" hidden="1">{"'Sheet1'!$L$16"}</definedName>
    <definedName name="gdfgdfgdf" localSheetId="27" hidden="1">{"'Sheet1'!$L$16"}</definedName>
    <definedName name="gdfgdfgdf" localSheetId="24" hidden="1">{"'Sheet1'!$L$16"}</definedName>
    <definedName name="gdfgdfgdf" localSheetId="25" hidden="1">{"'Sheet1'!$L$16"}</definedName>
    <definedName name="gdfgdfgdf" hidden="1">{"'Sheet1'!$L$16"}</definedName>
    <definedName name="gdgd" hidden="1">#N/A</definedName>
    <definedName name="gfdgdfgd" hidden="1">#N/A</definedName>
    <definedName name="gfdgfd" localSheetId="21" hidden="1">{"'Sheet1'!$L$16"}</definedName>
    <definedName name="gfdgfd" localSheetId="13" hidden="1">{"'Sheet1'!$L$16"}</definedName>
    <definedName name="gfdgfd" localSheetId="1" hidden="1">{"'Sheet1'!$L$16"}</definedName>
    <definedName name="gfdgfd" localSheetId="2" hidden="1">{"'Sheet1'!$L$16"}</definedName>
    <definedName name="gfdgfd" localSheetId="3" hidden="1">{"'Sheet1'!$L$16"}</definedName>
    <definedName name="gfdgfd" localSheetId="14" hidden="1">{"'Sheet1'!$L$16"}</definedName>
    <definedName name="gfdgfd" localSheetId="4" hidden="1">{"'Sheet1'!$L$16"}</definedName>
    <definedName name="gfdgfd" localSheetId="10" hidden="1">{"'Sheet1'!$L$16"}</definedName>
    <definedName name="gfdgfd" localSheetId="8" hidden="1">{"'Sheet1'!$L$16"}</definedName>
    <definedName name="gfdgfd" localSheetId="15" hidden="1">{"'Sheet1'!$L$16"}</definedName>
    <definedName name="gfdgfd" localSheetId="5" hidden="1">{"'Sheet1'!$L$16"}</definedName>
    <definedName name="gfdgfd" localSheetId="7" hidden="1">{"'Sheet1'!$L$16"}</definedName>
    <definedName name="gfdgfd" localSheetId="9" hidden="1">{"'Sheet1'!$L$16"}</definedName>
    <definedName name="gfdgfd" localSheetId="11" hidden="1">{"'Sheet1'!$L$16"}</definedName>
    <definedName name="gfdgfd" localSheetId="12" hidden="1">{"'Sheet1'!$L$16"}</definedName>
    <definedName name="gfdgfd" localSheetId="19" hidden="1">{"'Sheet1'!$L$16"}</definedName>
    <definedName name="gfdgfd" localSheetId="6" hidden="1">{"'Sheet1'!$L$16"}</definedName>
    <definedName name="gfdgfd" localSheetId="27" hidden="1">{"'Sheet1'!$L$16"}</definedName>
    <definedName name="gfdgfd" localSheetId="24" hidden="1">{"'Sheet1'!$L$16"}</definedName>
    <definedName name="gfdgfd" localSheetId="25" hidden="1">{"'Sheet1'!$L$16"}</definedName>
    <definedName name="gfdgfd" hidden="1">{"'Sheet1'!$L$16"}</definedName>
    <definedName name="ggdgd" hidden="1">#N/A</definedName>
    <definedName name="gggggggggggg" localSheetId="21" hidden="1">{"'Sheet1'!$L$16"}</definedName>
    <definedName name="gggggggggggg" localSheetId="13" hidden="1">{"'Sheet1'!$L$16"}</definedName>
    <definedName name="gggggggggggg" localSheetId="1" hidden="1">{"'Sheet1'!$L$16"}</definedName>
    <definedName name="gggggggggggg" localSheetId="2" hidden="1">{"'Sheet1'!$L$16"}</definedName>
    <definedName name="gggggggggggg" localSheetId="3" hidden="1">{"'Sheet1'!$L$16"}</definedName>
    <definedName name="gggggggggggg" localSheetId="14" hidden="1">{"'Sheet1'!$L$16"}</definedName>
    <definedName name="gggggggggggg" localSheetId="4" hidden="1">{"'Sheet1'!$L$16"}</definedName>
    <definedName name="gggggggggggg" localSheetId="10" hidden="1">{"'Sheet1'!$L$16"}</definedName>
    <definedName name="gggggggggggg" localSheetId="8" hidden="1">{"'Sheet1'!$L$16"}</definedName>
    <definedName name="gggggggggggg" localSheetId="15" hidden="1">{"'Sheet1'!$L$16"}</definedName>
    <definedName name="gggggggggggg" localSheetId="5" hidden="1">{"'Sheet1'!$L$16"}</definedName>
    <definedName name="gggggggggggg" localSheetId="7" hidden="1">{"'Sheet1'!$L$16"}</definedName>
    <definedName name="gggggggggggg" localSheetId="9" hidden="1">{"'Sheet1'!$L$16"}</definedName>
    <definedName name="gggggggggggg" localSheetId="11" hidden="1">{"'Sheet1'!$L$16"}</definedName>
    <definedName name="gggggggggggg" localSheetId="12" hidden="1">{"'Sheet1'!$L$16"}</definedName>
    <definedName name="gggggggggggg" localSheetId="19" hidden="1">{"'Sheet1'!$L$16"}</definedName>
    <definedName name="gggggggggggg" localSheetId="6" hidden="1">{"'Sheet1'!$L$16"}</definedName>
    <definedName name="gggggggggggg" localSheetId="27" hidden="1">{"'Sheet1'!$L$16"}</definedName>
    <definedName name="gggggggggggg" localSheetId="24" hidden="1">{"'Sheet1'!$L$16"}</definedName>
    <definedName name="gggggggggggg" localSheetId="25" hidden="1">{"'Sheet1'!$L$16"}</definedName>
    <definedName name="gggggggggggg" hidden="1">{"'Sheet1'!$L$16"}</definedName>
    <definedName name="ggh" localSheetId="21" hidden="1">{"'Sheet1'!$L$16"}</definedName>
    <definedName name="ggh" localSheetId="13" hidden="1">{"'Sheet1'!$L$16"}</definedName>
    <definedName name="ggh" localSheetId="1" hidden="1">{"'Sheet1'!$L$16"}</definedName>
    <definedName name="ggh" localSheetId="2" hidden="1">{"'Sheet1'!$L$16"}</definedName>
    <definedName name="ggh" localSheetId="3" hidden="1">{"'Sheet1'!$L$16"}</definedName>
    <definedName name="ggh" localSheetId="14" hidden="1">{"'Sheet1'!$L$16"}</definedName>
    <definedName name="ggh" localSheetId="4" hidden="1">{"'Sheet1'!$L$16"}</definedName>
    <definedName name="ggh" localSheetId="10" hidden="1">{"'Sheet1'!$L$16"}</definedName>
    <definedName name="ggh" localSheetId="8" hidden="1">{"'Sheet1'!$L$16"}</definedName>
    <definedName name="ggh" localSheetId="15" hidden="1">{"'Sheet1'!$L$16"}</definedName>
    <definedName name="ggh" localSheetId="5" hidden="1">{"'Sheet1'!$L$16"}</definedName>
    <definedName name="ggh" localSheetId="7" hidden="1">{"'Sheet1'!$L$16"}</definedName>
    <definedName name="ggh" localSheetId="9" hidden="1">{"'Sheet1'!$L$16"}</definedName>
    <definedName name="ggh" localSheetId="11" hidden="1">{"'Sheet1'!$L$16"}</definedName>
    <definedName name="ggh" localSheetId="12" hidden="1">{"'Sheet1'!$L$16"}</definedName>
    <definedName name="ggh" localSheetId="19" hidden="1">{"'Sheet1'!$L$16"}</definedName>
    <definedName name="ggh" localSheetId="6" hidden="1">{"'Sheet1'!$L$16"}</definedName>
    <definedName name="ggh" localSheetId="27" hidden="1">{"'Sheet1'!$L$16"}</definedName>
    <definedName name="ggh" localSheetId="24" hidden="1">{"'Sheet1'!$L$16"}</definedName>
    <definedName name="ggh" localSheetId="25" hidden="1">{"'Sheet1'!$L$16"}</definedName>
    <definedName name="ggh" hidden="1">{"'Sheet1'!$L$16"}</definedName>
    <definedName name="ggsdg" hidden="1">#N/A</definedName>
    <definedName name="ggsf" hidden="1">#N/A</definedName>
    <definedName name="gkghk" localSheetId="20" hidden="1">#REF!</definedName>
    <definedName name="gkghk" localSheetId="21" hidden="1">#REF!</definedName>
    <definedName name="gkghk" localSheetId="13" hidden="1">#REF!</definedName>
    <definedName name="gkghk" localSheetId="3" hidden="1">#REF!</definedName>
    <definedName name="gkghk" localSheetId="14" hidden="1">#REF!</definedName>
    <definedName name="gkghk" localSheetId="10" hidden="1">#REF!</definedName>
    <definedName name="gkghk" localSheetId="15" hidden="1">#REF!</definedName>
    <definedName name="gkghk" localSheetId="9" hidden="1">#REF!</definedName>
    <definedName name="gkghk" localSheetId="11" hidden="1">#REF!</definedName>
    <definedName name="gkghk" localSheetId="19" hidden="1">#REF!</definedName>
    <definedName name="gkghk" localSheetId="6" hidden="1">#REF!</definedName>
    <definedName name="gkghk" localSheetId="27" hidden="1">#REF!</definedName>
    <definedName name="gkghk" localSheetId="24" hidden="1">#REF!</definedName>
    <definedName name="gkghk" localSheetId="25" hidden="1">#REF!</definedName>
    <definedName name="gkghk" hidden="1">#REF!</definedName>
    <definedName name="GPMB" localSheetId="21" hidden="1">{"Offgrid",#N/A,FALSE,"OFFGRID";"Region",#N/A,FALSE,"REGION";"Offgrid -2",#N/A,FALSE,"OFFGRID";"WTP",#N/A,FALSE,"WTP";"WTP -2",#N/A,FALSE,"WTP";"Project",#N/A,FALSE,"PROJECT";"Summary -2",#N/A,FALSE,"SUMMARY"}</definedName>
    <definedName name="GPMB" localSheetId="13"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14"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10"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localSheetId="15"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9" hidden="1">{"Offgrid",#N/A,FALSE,"OFFGRID";"Region",#N/A,FALSE,"REGION";"Offgrid -2",#N/A,FALSE,"OFFGRID";"WTP",#N/A,FALSE,"WTP";"WTP -2",#N/A,FALSE,"WTP";"Project",#N/A,FALSE,"PROJECT";"Summary -2",#N/A,FALSE,"SUMMARY"}</definedName>
    <definedName name="GPMB" localSheetId="11" hidden="1">{"Offgrid",#N/A,FALSE,"OFFGRID";"Region",#N/A,FALSE,"REGION";"Offgrid -2",#N/A,FALSE,"OFFGRID";"WTP",#N/A,FALSE,"WTP";"WTP -2",#N/A,FALSE,"WTP";"Project",#N/A,FALSE,"PROJECT";"Summary -2",#N/A,FALSE,"SUMMARY"}</definedName>
    <definedName name="GPMB" localSheetId="12" hidden="1">{"Offgrid",#N/A,FALSE,"OFFGRID";"Region",#N/A,FALSE,"REGION";"Offgrid -2",#N/A,FALSE,"OFFGRID";"WTP",#N/A,FALSE,"WTP";"WTP -2",#N/A,FALSE,"WTP";"Project",#N/A,FALSE,"PROJECT";"Summary -2",#N/A,FALSE,"SUMMARY"}</definedName>
    <definedName name="GPMB" localSheetId="19"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27" hidden="1">{"Offgrid",#N/A,FALSE,"OFFGRID";"Region",#N/A,FALSE,"REGION";"Offgrid -2",#N/A,FALSE,"OFFGRID";"WTP",#N/A,FALSE,"WTP";"WTP -2",#N/A,FALSE,"WTP";"Project",#N/A,FALSE,"PROJECT";"Summary -2",#N/A,FALSE,"SUMMARY"}</definedName>
    <definedName name="GPMB" localSheetId="24" hidden="1">{"Offgrid",#N/A,FALSE,"OFFGRID";"Region",#N/A,FALSE,"REGION";"Offgrid -2",#N/A,FALSE,"OFFGRID";"WTP",#N/A,FALSE,"WTP";"WTP -2",#N/A,FALSE,"WTP";"Project",#N/A,FALSE,"PROJECT";"Summary -2",#N/A,FALSE,"SUMMARY"}</definedName>
    <definedName name="GPMB" localSheetId="2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1" hidden="1">{"'Sheet1'!$L$16"}</definedName>
    <definedName name="gra" localSheetId="13" hidden="1">{"'Sheet1'!$L$16"}</definedName>
    <definedName name="gra" localSheetId="1" hidden="1">{"'Sheet1'!$L$16"}</definedName>
    <definedName name="gra" localSheetId="2" hidden="1">{"'Sheet1'!$L$16"}</definedName>
    <definedName name="gra" localSheetId="3" hidden="1">{"'Sheet1'!$L$16"}</definedName>
    <definedName name="gra" localSheetId="14" hidden="1">{"'Sheet1'!$L$16"}</definedName>
    <definedName name="gra" localSheetId="4" hidden="1">{"'Sheet1'!$L$16"}</definedName>
    <definedName name="gra" localSheetId="10" hidden="1">{"'Sheet1'!$L$16"}</definedName>
    <definedName name="gra" localSheetId="8" hidden="1">{"'Sheet1'!$L$16"}</definedName>
    <definedName name="gra" localSheetId="15" hidden="1">{"'Sheet1'!$L$16"}</definedName>
    <definedName name="gra" localSheetId="5" hidden="1">{"'Sheet1'!$L$16"}</definedName>
    <definedName name="gra" localSheetId="7" hidden="1">{"'Sheet1'!$L$16"}</definedName>
    <definedName name="gra" localSheetId="9" hidden="1">{"'Sheet1'!$L$16"}</definedName>
    <definedName name="gra" localSheetId="11" hidden="1">{"'Sheet1'!$L$16"}</definedName>
    <definedName name="gra" localSheetId="12" hidden="1">{"'Sheet1'!$L$16"}</definedName>
    <definedName name="gra" localSheetId="19" hidden="1">{"'Sheet1'!$L$16"}</definedName>
    <definedName name="gra" localSheetId="6" hidden="1">{"'Sheet1'!$L$16"}</definedName>
    <definedName name="gra" localSheetId="27" hidden="1">{"'Sheet1'!$L$16"}</definedName>
    <definedName name="gra" localSheetId="24" hidden="1">{"'Sheet1'!$L$16"}</definedName>
    <definedName name="gra" localSheetId="25" hidden="1">{"'Sheet1'!$L$16"}</definedName>
    <definedName name="gra" hidden="1">{"'Sheet1'!$L$16"}</definedName>
    <definedName name="gsgsg" hidden="1">#N/A</definedName>
    <definedName name="gsgsgs" hidden="1">#N/A</definedName>
    <definedName name="h" localSheetId="20" hidden="1">{"'Sheet1'!$L$16"}</definedName>
    <definedName name="h" localSheetId="22" hidden="1">{"'Sheet1'!$L$16"}</definedName>
    <definedName name="h" localSheetId="13" hidden="1">{"'Sheet1'!$L$16"}</definedName>
    <definedName name="h" localSheetId="1" hidden="1">{"'Sheet1'!$L$16"}</definedName>
    <definedName name="h" localSheetId="2" hidden="1">{"'Sheet1'!$L$16"}</definedName>
    <definedName name="h" localSheetId="3" hidden="1">{"'Sheet1'!$L$16"}</definedName>
    <definedName name="h" localSheetId="14" hidden="1">{"'Sheet1'!$L$16"}</definedName>
    <definedName name="h" localSheetId="4" hidden="1">{"'Sheet1'!$L$16"}</definedName>
    <definedName name="h" localSheetId="10" hidden="1">{"'Sheet1'!$L$16"}</definedName>
    <definedName name="h" localSheetId="8" hidden="1">{"'Sheet1'!$L$16"}</definedName>
    <definedName name="h" localSheetId="15" hidden="1">{"'Sheet1'!$L$16"}</definedName>
    <definedName name="h" localSheetId="5" hidden="1">{"'Sheet1'!$L$16"}</definedName>
    <definedName name="h" localSheetId="7" hidden="1">{"'Sheet1'!$L$16"}</definedName>
    <definedName name="h" localSheetId="9" hidden="1">{"'Sheet1'!$L$16"}</definedName>
    <definedName name="h" localSheetId="11" hidden="1">{"'Sheet1'!$L$16"}</definedName>
    <definedName name="h" localSheetId="12" hidden="1">{"'Sheet1'!$L$16"}</definedName>
    <definedName name="h" localSheetId="19" hidden="1">{"'Sheet1'!$L$16"}</definedName>
    <definedName name="h" localSheetId="6" hidden="1">{"'Sheet1'!$L$16"}</definedName>
    <definedName name="h" localSheetId="27" hidden="1">{"'Sheet1'!$L$16"}</definedName>
    <definedName name="h" localSheetId="24" hidden="1">{"'Sheet1'!$L$16"}</definedName>
    <definedName name="h" localSheetId="25" hidden="1">{"'Sheet1'!$L$16"}</definedName>
    <definedName name="h" hidden="1">{"'Sheet1'!$L$16"}</definedName>
    <definedName name="h_xoa" localSheetId="13" hidden="1">{"'Sheet1'!$L$16"}</definedName>
    <definedName name="h_xoa" localSheetId="1" hidden="1">{"'Sheet1'!$L$16"}</definedName>
    <definedName name="h_xoa" localSheetId="2" hidden="1">{"'Sheet1'!$L$16"}</definedName>
    <definedName name="h_xoa" localSheetId="3" hidden="1">{"'Sheet1'!$L$16"}</definedName>
    <definedName name="h_xoa" localSheetId="14" hidden="1">{"'Sheet1'!$L$16"}</definedName>
    <definedName name="h_xoa" localSheetId="4" hidden="1">{"'Sheet1'!$L$16"}</definedName>
    <definedName name="h_xoa" localSheetId="10" hidden="1">{"'Sheet1'!$L$16"}</definedName>
    <definedName name="h_xoa" localSheetId="8" hidden="1">{"'Sheet1'!$L$16"}</definedName>
    <definedName name="h_xoa" localSheetId="15" hidden="1">{"'Sheet1'!$L$16"}</definedName>
    <definedName name="h_xoa" localSheetId="5" hidden="1">{"'Sheet1'!$L$16"}</definedName>
    <definedName name="h_xoa" localSheetId="7" hidden="1">{"'Sheet1'!$L$16"}</definedName>
    <definedName name="h_xoa" localSheetId="9" hidden="1">{"'Sheet1'!$L$16"}</definedName>
    <definedName name="h_xoa" localSheetId="11" hidden="1">{"'Sheet1'!$L$16"}</definedName>
    <definedName name="h_xoa" localSheetId="12" hidden="1">{"'Sheet1'!$L$16"}</definedName>
    <definedName name="h_xoa" localSheetId="6" hidden="1">{"'Sheet1'!$L$16"}</definedName>
    <definedName name="h_xoa" hidden="1">{"'Sheet1'!$L$16"}</definedName>
    <definedName name="h_xoa2" localSheetId="13" hidden="1">{"'Sheet1'!$L$16"}</definedName>
    <definedName name="h_xoa2" localSheetId="1" hidden="1">{"'Sheet1'!$L$16"}</definedName>
    <definedName name="h_xoa2" localSheetId="2" hidden="1">{"'Sheet1'!$L$16"}</definedName>
    <definedName name="h_xoa2" localSheetId="3" hidden="1">{"'Sheet1'!$L$16"}</definedName>
    <definedName name="h_xoa2" localSheetId="14" hidden="1">{"'Sheet1'!$L$16"}</definedName>
    <definedName name="h_xoa2" localSheetId="4" hidden="1">{"'Sheet1'!$L$16"}</definedName>
    <definedName name="h_xoa2" localSheetId="10" hidden="1">{"'Sheet1'!$L$16"}</definedName>
    <definedName name="h_xoa2" localSheetId="8" hidden="1">{"'Sheet1'!$L$16"}</definedName>
    <definedName name="h_xoa2" localSheetId="15" hidden="1">{"'Sheet1'!$L$16"}</definedName>
    <definedName name="h_xoa2" localSheetId="5" hidden="1">{"'Sheet1'!$L$16"}</definedName>
    <definedName name="h_xoa2" localSheetId="7" hidden="1">{"'Sheet1'!$L$16"}</definedName>
    <definedName name="h_xoa2" localSheetId="9" hidden="1">{"'Sheet1'!$L$16"}</definedName>
    <definedName name="h_xoa2" localSheetId="11" hidden="1">{"'Sheet1'!$L$16"}</definedName>
    <definedName name="h_xoa2" localSheetId="12" hidden="1">{"'Sheet1'!$L$16"}</definedName>
    <definedName name="h_xoa2" localSheetId="6" hidden="1">{"'Sheet1'!$L$16"}</definedName>
    <definedName name="h_xoa2" hidden="1">{"'Sheet1'!$L$16"}</definedName>
    <definedName name="ha" localSheetId="1" hidden="1">{#N/A,#N/A,FALSE,"Chi tiÆt"}</definedName>
    <definedName name="ha" localSheetId="2" hidden="1">{#N/A,#N/A,FALSE,"Chi tiÆt"}</definedName>
    <definedName name="ha" localSheetId="3" hidden="1">{#N/A,#N/A,FALSE,"Chi tiÆt"}</definedName>
    <definedName name="ha" localSheetId="4" hidden="1">{#N/A,#N/A,FALSE,"Chi tiÆt"}</definedName>
    <definedName name="ha" localSheetId="10" hidden="1">{#N/A,#N/A,FALSE,"Chi tiÆt"}</definedName>
    <definedName name="ha" localSheetId="8" hidden="1">{#N/A,#N/A,FALSE,"Chi tiÆt"}</definedName>
    <definedName name="ha" localSheetId="5" hidden="1">{#N/A,#N/A,FALSE,"Chi tiÆt"}</definedName>
    <definedName name="ha" localSheetId="7" hidden="1">{#N/A,#N/A,FALSE,"Chi tiÆt"}</definedName>
    <definedName name="ha" localSheetId="9" hidden="1">{#N/A,#N/A,FALSE,"Chi tiÆt"}</definedName>
    <definedName name="ha" localSheetId="11" hidden="1">{#N/A,#N/A,FALSE,"Chi tiÆt"}</definedName>
    <definedName name="ha" localSheetId="12" hidden="1">{#N/A,#N/A,FALSE,"Chi tiÆt"}</definedName>
    <definedName name="ha" localSheetId="6" hidden="1">{#N/A,#N/A,FALSE,"Chi tiÆt"}</definedName>
    <definedName name="ha" hidden="1">{#N/A,#N/A,FALSE,"Chi tiÆt"}</definedName>
    <definedName name="HANG" localSheetId="1" hidden="1">{#N/A,#N/A,FALSE,"Chi tiÆt"}</definedName>
    <definedName name="HANG" localSheetId="2" hidden="1">{#N/A,#N/A,FALSE,"Chi tiÆt"}</definedName>
    <definedName name="HANG" localSheetId="3" hidden="1">{#N/A,#N/A,FALSE,"Chi tiÆt"}</definedName>
    <definedName name="HANG" localSheetId="4" hidden="1">{#N/A,#N/A,FALSE,"Chi tiÆt"}</definedName>
    <definedName name="HANG" localSheetId="10" hidden="1">{#N/A,#N/A,FALSE,"Chi tiÆt"}</definedName>
    <definedName name="HANG" localSheetId="8" hidden="1">{#N/A,#N/A,FALSE,"Chi tiÆt"}</definedName>
    <definedName name="HANG" localSheetId="5" hidden="1">{#N/A,#N/A,FALSE,"Chi tiÆt"}</definedName>
    <definedName name="HANG" localSheetId="7" hidden="1">{#N/A,#N/A,FALSE,"Chi tiÆt"}</definedName>
    <definedName name="HANG" localSheetId="9" hidden="1">{#N/A,#N/A,FALSE,"Chi tiÆt"}</definedName>
    <definedName name="HANG" localSheetId="11" hidden="1">{#N/A,#N/A,FALSE,"Chi tiÆt"}</definedName>
    <definedName name="HANG" localSheetId="12" hidden="1">{#N/A,#N/A,FALSE,"Chi tiÆt"}</definedName>
    <definedName name="HANG" localSheetId="6" hidden="1">{#N/A,#N/A,FALSE,"Chi tiÆt"}</definedName>
    <definedName name="HANG" hidden="1">{#N/A,#N/A,FALSE,"Chi tiÆt"}</definedName>
    <definedName name="hanh" localSheetId="21" hidden="1">{"'Sheet1'!$L$16"}</definedName>
    <definedName name="hanh" localSheetId="13" hidden="1">{"'Sheet1'!$L$16"}</definedName>
    <definedName name="hanh" localSheetId="1" hidden="1">{"'Sheet1'!$L$16"}</definedName>
    <definedName name="hanh" localSheetId="2" hidden="1">{"'Sheet1'!$L$16"}</definedName>
    <definedName name="hanh" localSheetId="3" hidden="1">{"'Sheet1'!$L$16"}</definedName>
    <definedName name="hanh" localSheetId="14" hidden="1">{"'Sheet1'!$L$16"}</definedName>
    <definedName name="hanh" localSheetId="4" hidden="1">{"'Sheet1'!$L$16"}</definedName>
    <definedName name="hanh" localSheetId="10" hidden="1">{"'Sheet1'!$L$16"}</definedName>
    <definedName name="hanh" localSheetId="8" hidden="1">{"'Sheet1'!$L$16"}</definedName>
    <definedName name="hanh" localSheetId="15" hidden="1">{"'Sheet1'!$L$16"}</definedName>
    <definedName name="hanh" localSheetId="5" hidden="1">{"'Sheet1'!$L$16"}</definedName>
    <definedName name="hanh" localSheetId="7" hidden="1">{"'Sheet1'!$L$16"}</definedName>
    <definedName name="hanh" localSheetId="9" hidden="1">{"'Sheet1'!$L$16"}</definedName>
    <definedName name="hanh" localSheetId="11" hidden="1">{"'Sheet1'!$L$16"}</definedName>
    <definedName name="hanh" localSheetId="12" hidden="1">{"'Sheet1'!$L$16"}</definedName>
    <definedName name="hanh" localSheetId="19" hidden="1">{"'Sheet1'!$L$16"}</definedName>
    <definedName name="hanh" localSheetId="6" hidden="1">{"'Sheet1'!$L$16"}</definedName>
    <definedName name="hanh" localSheetId="27" hidden="1">{"'Sheet1'!$L$16"}</definedName>
    <definedName name="hanh" localSheetId="24" hidden="1">{"'Sheet1'!$L$16"}</definedName>
    <definedName name="hanh" localSheetId="25" hidden="1">{"'Sheet1'!$L$16"}</definedName>
    <definedName name="hanh" hidden="1">{"'Sheet1'!$L$16"}</definedName>
    <definedName name="HDVDT" localSheetId="20" hidden="1">#REF!</definedName>
    <definedName name="HDVDT" localSheetId="21" hidden="1">#REF!</definedName>
    <definedName name="HDVDT" localSheetId="13" hidden="1">#REF!</definedName>
    <definedName name="HDVDT" localSheetId="3" hidden="1">#REF!</definedName>
    <definedName name="HDVDT" localSheetId="14" hidden="1">#REF!</definedName>
    <definedName name="HDVDT" localSheetId="10" hidden="1">#REF!</definedName>
    <definedName name="HDVDT" localSheetId="15" hidden="1">#REF!</definedName>
    <definedName name="HDVDT" localSheetId="9" hidden="1">#REF!</definedName>
    <definedName name="HDVDT" localSheetId="11" hidden="1">#REF!</definedName>
    <definedName name="HDVDT" localSheetId="19" hidden="1">#REF!</definedName>
    <definedName name="HDVDT" localSheetId="27" hidden="1">#REF!</definedName>
    <definedName name="HDVDT" localSheetId="25" hidden="1">#REF!</definedName>
    <definedName name="HDVDT" hidden="1">#REF!</definedName>
    <definedName name="hfdsh" localSheetId="20" hidden="1">#REF!</definedName>
    <definedName name="hfdsh" localSheetId="21" hidden="1">#REF!</definedName>
    <definedName name="hfdsh" localSheetId="13" hidden="1">#REF!</definedName>
    <definedName name="hfdsh" localSheetId="3" hidden="1">#REF!</definedName>
    <definedName name="hfdsh" localSheetId="14" hidden="1">#REF!</definedName>
    <definedName name="hfdsh" localSheetId="10" hidden="1">#REF!</definedName>
    <definedName name="hfdsh" localSheetId="15" hidden="1">#REF!</definedName>
    <definedName name="hfdsh" localSheetId="9" hidden="1">#REF!</definedName>
    <definedName name="hfdsh" localSheetId="11" hidden="1">#REF!</definedName>
    <definedName name="hfdsh" localSheetId="19" hidden="1">#REF!</definedName>
    <definedName name="hfdsh" localSheetId="27" hidden="1">#REF!</definedName>
    <definedName name="hfdsh" localSheetId="25" hidden="1">#REF!</definedName>
    <definedName name="hfdsh" hidden="1">#REF!</definedName>
    <definedName name="hgj" localSheetId="21" hidden="1">{"'Sheet1'!$L$16"}</definedName>
    <definedName name="hgj" localSheetId="13" hidden="1">{"'Sheet1'!$L$16"}</definedName>
    <definedName name="hgj" localSheetId="1" hidden="1">{"'Sheet1'!$L$16"}</definedName>
    <definedName name="hgj" localSheetId="2" hidden="1">{"'Sheet1'!$L$16"}</definedName>
    <definedName name="hgj" localSheetId="3" hidden="1">{"'Sheet1'!$L$16"}</definedName>
    <definedName name="hgj" localSheetId="14" hidden="1">{"'Sheet1'!$L$16"}</definedName>
    <definedName name="hgj" localSheetId="4" hidden="1">{"'Sheet1'!$L$16"}</definedName>
    <definedName name="hgj" localSheetId="10" hidden="1">{"'Sheet1'!$L$16"}</definedName>
    <definedName name="hgj" localSheetId="8" hidden="1">{"'Sheet1'!$L$16"}</definedName>
    <definedName name="hgj" localSheetId="15" hidden="1">{"'Sheet1'!$L$16"}</definedName>
    <definedName name="hgj" localSheetId="5" hidden="1">{"'Sheet1'!$L$16"}</definedName>
    <definedName name="hgj" localSheetId="7" hidden="1">{"'Sheet1'!$L$16"}</definedName>
    <definedName name="hgj" localSheetId="9" hidden="1">{"'Sheet1'!$L$16"}</definedName>
    <definedName name="hgj" localSheetId="11" hidden="1">{"'Sheet1'!$L$16"}</definedName>
    <definedName name="hgj" localSheetId="12" hidden="1">{"'Sheet1'!$L$16"}</definedName>
    <definedName name="hgj" localSheetId="19" hidden="1">{"'Sheet1'!$L$16"}</definedName>
    <definedName name="hgj" localSheetId="6" hidden="1">{"'Sheet1'!$L$16"}</definedName>
    <definedName name="hgj" localSheetId="27" hidden="1">{"'Sheet1'!$L$16"}</definedName>
    <definedName name="hgj" localSheetId="24" hidden="1">{"'Sheet1'!$L$16"}</definedName>
    <definedName name="hgj" localSheetId="25" hidden="1">{"'Sheet1'!$L$16"}</definedName>
    <definedName name="hgj" hidden="1">{"'Sheet1'!$L$16"}</definedName>
    <definedName name="hgjghj" localSheetId="21" hidden="1">{"'Sheet1'!$L$16"}</definedName>
    <definedName name="hgjghj" localSheetId="13" hidden="1">{"'Sheet1'!$L$16"}</definedName>
    <definedName name="hgjghj" localSheetId="1" hidden="1">{"'Sheet1'!$L$16"}</definedName>
    <definedName name="hgjghj" localSheetId="2" hidden="1">{"'Sheet1'!$L$16"}</definedName>
    <definedName name="hgjghj" localSheetId="3" hidden="1">{"'Sheet1'!$L$16"}</definedName>
    <definedName name="hgjghj" localSheetId="14" hidden="1">{"'Sheet1'!$L$16"}</definedName>
    <definedName name="hgjghj" localSheetId="4" hidden="1">{"'Sheet1'!$L$16"}</definedName>
    <definedName name="hgjghj" localSheetId="10" hidden="1">{"'Sheet1'!$L$16"}</definedName>
    <definedName name="hgjghj" localSheetId="8" hidden="1">{"'Sheet1'!$L$16"}</definedName>
    <definedName name="hgjghj" localSheetId="15" hidden="1">{"'Sheet1'!$L$16"}</definedName>
    <definedName name="hgjghj" localSheetId="5" hidden="1">{"'Sheet1'!$L$16"}</definedName>
    <definedName name="hgjghj" localSheetId="7" hidden="1">{"'Sheet1'!$L$16"}</definedName>
    <definedName name="hgjghj" localSheetId="9" hidden="1">{"'Sheet1'!$L$16"}</definedName>
    <definedName name="hgjghj" localSheetId="11" hidden="1">{"'Sheet1'!$L$16"}</definedName>
    <definedName name="hgjghj" localSheetId="12" hidden="1">{"'Sheet1'!$L$16"}</definedName>
    <definedName name="hgjghj" localSheetId="19" hidden="1">{"'Sheet1'!$L$16"}</definedName>
    <definedName name="hgjghj" localSheetId="6" hidden="1">{"'Sheet1'!$L$16"}</definedName>
    <definedName name="hgjghj" localSheetId="27" hidden="1">{"'Sheet1'!$L$16"}</definedName>
    <definedName name="hgjghj" localSheetId="24" hidden="1">{"'Sheet1'!$L$16"}</definedName>
    <definedName name="hgjghj" localSheetId="25" hidden="1">{"'Sheet1'!$L$16"}</definedName>
    <definedName name="hgjghj" hidden="1">{"'Sheet1'!$L$16"}</definedName>
    <definedName name="hhhh" localSheetId="13" hidden="1">{"'Sheet1'!$L$16"}</definedName>
    <definedName name="hhhh" localSheetId="14" hidden="1">{"'Sheet1'!$L$16"}</definedName>
    <definedName name="hhhh" localSheetId="15" hidden="1">{"'Sheet1'!$L$16"}</definedName>
    <definedName name="hhhh" hidden="1">{"'Sheet1'!$L$16"}</definedName>
    <definedName name="HiddenRows" localSheetId="20" hidden="1">#REF!</definedName>
    <definedName name="HiddenRows" localSheetId="21" hidden="1">#REF!</definedName>
    <definedName name="HiddenRows" localSheetId="22" hidden="1">#REF!</definedName>
    <definedName name="HiddenRows" localSheetId="13" hidden="1">#REF!</definedName>
    <definedName name="HiddenRows" localSheetId="3" hidden="1">#REF!</definedName>
    <definedName name="HiddenRows" localSheetId="14" hidden="1">#REF!</definedName>
    <definedName name="HiddenRows" localSheetId="10" hidden="1">#REF!</definedName>
    <definedName name="HiddenRows" localSheetId="15" hidden="1">#REF!</definedName>
    <definedName name="HiddenRows" localSheetId="9" hidden="1">#REF!</definedName>
    <definedName name="HiddenRows" localSheetId="11" hidden="1">#REF!</definedName>
    <definedName name="HiddenRows" localSheetId="19" hidden="1">#REF!</definedName>
    <definedName name="HiddenRows" localSheetId="27" hidden="1">#REF!</definedName>
    <definedName name="HiddenRows" localSheetId="25" hidden="1">#REF!</definedName>
    <definedName name="HiddenRows" hidden="1">#REF!</definedName>
    <definedName name="HIHIHIHOI" localSheetId="13" hidden="1">{"'Sheet1'!$L$16"}</definedName>
    <definedName name="HIHIHIHOI" localSheetId="1" hidden="1">{"'Sheet1'!$L$16"}</definedName>
    <definedName name="HIHIHIHOI" localSheetId="2" hidden="1">{"'Sheet1'!$L$16"}</definedName>
    <definedName name="HIHIHIHOI" localSheetId="3" hidden="1">{"'Sheet1'!$L$16"}</definedName>
    <definedName name="HIHIHIHOI" localSheetId="14" hidden="1">{"'Sheet1'!$L$16"}</definedName>
    <definedName name="HIHIHIHOI" localSheetId="4" hidden="1">{"'Sheet1'!$L$16"}</definedName>
    <definedName name="HIHIHIHOI" localSheetId="10" hidden="1">{"'Sheet1'!$L$16"}</definedName>
    <definedName name="HIHIHIHOI" localSheetId="8" hidden="1">{"'Sheet1'!$L$16"}</definedName>
    <definedName name="HIHIHIHOI" localSheetId="15" hidden="1">{"'Sheet1'!$L$16"}</definedName>
    <definedName name="HIHIHIHOI" localSheetId="5" hidden="1">{"'Sheet1'!$L$16"}</definedName>
    <definedName name="HIHIHIHOI" localSheetId="7" hidden="1">{"'Sheet1'!$L$16"}</definedName>
    <definedName name="HIHIHIHOI" localSheetId="9" hidden="1">{"'Sheet1'!$L$16"}</definedName>
    <definedName name="HIHIHIHOI" localSheetId="11" hidden="1">{"'Sheet1'!$L$16"}</definedName>
    <definedName name="HIHIHIHOI" localSheetId="12" hidden="1">{"'Sheet1'!$L$16"}</definedName>
    <definedName name="HIHIHIHOI" localSheetId="6" hidden="1">{"'Sheet1'!$L$16"}</definedName>
    <definedName name="HIHIHIHOI" hidden="1">{"'Sheet1'!$L$16"}</definedName>
    <definedName name="hjjkl" localSheetId="21" hidden="1">{"'Sheet1'!$L$16"}</definedName>
    <definedName name="hjjkl" localSheetId="13" hidden="1">{"'Sheet1'!$L$16"}</definedName>
    <definedName name="hjjkl" localSheetId="1" hidden="1">{"'Sheet1'!$L$16"}</definedName>
    <definedName name="hjjkl" localSheetId="2" hidden="1">{"'Sheet1'!$L$16"}</definedName>
    <definedName name="hjjkl" localSheetId="3" hidden="1">{"'Sheet1'!$L$16"}</definedName>
    <definedName name="hjjkl" localSheetId="14" hidden="1">{"'Sheet1'!$L$16"}</definedName>
    <definedName name="hjjkl" localSheetId="4" hidden="1">{"'Sheet1'!$L$16"}</definedName>
    <definedName name="hjjkl" localSheetId="10" hidden="1">{"'Sheet1'!$L$16"}</definedName>
    <definedName name="hjjkl" localSheetId="8" hidden="1">{"'Sheet1'!$L$16"}</definedName>
    <definedName name="hjjkl" localSheetId="15" hidden="1">{"'Sheet1'!$L$16"}</definedName>
    <definedName name="hjjkl" localSheetId="5" hidden="1">{"'Sheet1'!$L$16"}</definedName>
    <definedName name="hjjkl" localSheetId="7" hidden="1">{"'Sheet1'!$L$16"}</definedName>
    <definedName name="hjjkl" localSheetId="9" hidden="1">{"'Sheet1'!$L$16"}</definedName>
    <definedName name="hjjkl" localSheetId="11" hidden="1">{"'Sheet1'!$L$16"}</definedName>
    <definedName name="hjjkl" localSheetId="12" hidden="1">{"'Sheet1'!$L$16"}</definedName>
    <definedName name="hjjkl" localSheetId="19" hidden="1">{"'Sheet1'!$L$16"}</definedName>
    <definedName name="hjjkl" localSheetId="6" hidden="1">{"'Sheet1'!$L$16"}</definedName>
    <definedName name="hjjkl" localSheetId="27" hidden="1">{"'Sheet1'!$L$16"}</definedName>
    <definedName name="hjjkl" localSheetId="24" hidden="1">{"'Sheet1'!$L$16"}</definedName>
    <definedName name="hjjkl" localSheetId="25" hidden="1">{"'Sheet1'!$L$16"}</definedName>
    <definedName name="hjjkl" hidden="1">{"'Sheet1'!$L$16"}</definedName>
    <definedName name="HJKL" localSheetId="13" hidden="1">{"'Sheet1'!$L$16"}</definedName>
    <definedName name="HJKL" localSheetId="1" hidden="1">{"'Sheet1'!$L$16"}</definedName>
    <definedName name="HJKL" localSheetId="2" hidden="1">{"'Sheet1'!$L$16"}</definedName>
    <definedName name="HJKL" localSheetId="3" hidden="1">{"'Sheet1'!$L$16"}</definedName>
    <definedName name="HJKL" localSheetId="14" hidden="1">{"'Sheet1'!$L$16"}</definedName>
    <definedName name="HJKL" localSheetId="4" hidden="1">{"'Sheet1'!$L$16"}</definedName>
    <definedName name="HJKL" localSheetId="10" hidden="1">{"'Sheet1'!$L$16"}</definedName>
    <definedName name="HJKL" localSheetId="8" hidden="1">{"'Sheet1'!$L$16"}</definedName>
    <definedName name="HJKL" localSheetId="15" hidden="1">{"'Sheet1'!$L$16"}</definedName>
    <definedName name="HJKL" localSheetId="5" hidden="1">{"'Sheet1'!$L$16"}</definedName>
    <definedName name="HJKL" localSheetId="7" hidden="1">{"'Sheet1'!$L$16"}</definedName>
    <definedName name="HJKL" localSheetId="9" hidden="1">{"'Sheet1'!$L$16"}</definedName>
    <definedName name="HJKL" localSheetId="11" hidden="1">{"'Sheet1'!$L$16"}</definedName>
    <definedName name="HJKL" localSheetId="12" hidden="1">{"'Sheet1'!$L$16"}</definedName>
    <definedName name="HJKL" localSheetId="6" hidden="1">{"'Sheet1'!$L$16"}</definedName>
    <definedName name="HJKL" hidden="1">{"'Sheet1'!$L$16"}</definedName>
    <definedName name="Hong" localSheetId="21" hidden="1">{"'Sheet1'!$L$16"}</definedName>
    <definedName name="Hong" localSheetId="13" hidden="1">{"'Sheet1'!$L$16"}</definedName>
    <definedName name="Hong" localSheetId="1" hidden="1">{"'Sheet1'!$L$16"}</definedName>
    <definedName name="Hong" localSheetId="2" hidden="1">{"'Sheet1'!$L$16"}</definedName>
    <definedName name="Hong" localSheetId="3" hidden="1">{"'Sheet1'!$L$16"}</definedName>
    <definedName name="Hong" localSheetId="14" hidden="1">{"'Sheet1'!$L$16"}</definedName>
    <definedName name="Hong" localSheetId="4" hidden="1">{"'Sheet1'!$L$16"}</definedName>
    <definedName name="Hong" localSheetId="10" hidden="1">{"'Sheet1'!$L$16"}</definedName>
    <definedName name="Hong" localSheetId="8" hidden="1">{"'Sheet1'!$L$16"}</definedName>
    <definedName name="Hong" localSheetId="15" hidden="1">{"'Sheet1'!$L$16"}</definedName>
    <definedName name="Hong" localSheetId="5" hidden="1">{"'Sheet1'!$L$16"}</definedName>
    <definedName name="Hong" localSheetId="7" hidden="1">{"'Sheet1'!$L$16"}</definedName>
    <definedName name="Hong" localSheetId="9" hidden="1">{"'Sheet1'!$L$16"}</definedName>
    <definedName name="Hong" localSheetId="11" hidden="1">{"'Sheet1'!$L$16"}</definedName>
    <definedName name="Hong" localSheetId="12" hidden="1">{"'Sheet1'!$L$16"}</definedName>
    <definedName name="Hong" localSheetId="19" hidden="1">{"'Sheet1'!$L$16"}</definedName>
    <definedName name="Hong" localSheetId="6" hidden="1">{"'Sheet1'!$L$16"}</definedName>
    <definedName name="Hong" localSheetId="27" hidden="1">{"'Sheet1'!$L$16"}</definedName>
    <definedName name="Hong" localSheetId="24" hidden="1">{"'Sheet1'!$L$16"}</definedName>
    <definedName name="Hong" localSheetId="25" hidden="1">{"'Sheet1'!$L$16"}</definedName>
    <definedName name="Hong" hidden="1">{"'Sheet1'!$L$16"}</definedName>
    <definedName name="htlm" localSheetId="20" hidden="1">{"'Sheet1'!$L$16"}</definedName>
    <definedName name="htlm" localSheetId="21" hidden="1">{"'Sheet1'!$L$16"}</definedName>
    <definedName name="htlm" localSheetId="22" hidden="1">{"'Sheet1'!$L$16"}</definedName>
    <definedName name="htlm" localSheetId="13" hidden="1">{"'Sheet1'!$L$16"}</definedName>
    <definedName name="htlm" localSheetId="1" hidden="1">{"'Sheet1'!$L$16"}</definedName>
    <definedName name="htlm" localSheetId="2" hidden="1">{"'Sheet1'!$L$16"}</definedName>
    <definedName name="htlm" localSheetId="3" hidden="1">{"'Sheet1'!$L$16"}</definedName>
    <definedName name="htlm" localSheetId="14" hidden="1">{"'Sheet1'!$L$16"}</definedName>
    <definedName name="htlm" localSheetId="4" hidden="1">{"'Sheet1'!$L$16"}</definedName>
    <definedName name="htlm" localSheetId="10" hidden="1">{"'Sheet1'!$L$16"}</definedName>
    <definedName name="htlm" localSheetId="8" hidden="1">{"'Sheet1'!$L$16"}</definedName>
    <definedName name="htlm" localSheetId="15" hidden="1">{"'Sheet1'!$L$16"}</definedName>
    <definedName name="htlm" localSheetId="5" hidden="1">{"'Sheet1'!$L$16"}</definedName>
    <definedName name="htlm" localSheetId="7" hidden="1">{"'Sheet1'!$L$16"}</definedName>
    <definedName name="htlm" localSheetId="9" hidden="1">{"'Sheet1'!$L$16"}</definedName>
    <definedName name="htlm" localSheetId="11" hidden="1">{"'Sheet1'!$L$16"}</definedName>
    <definedName name="htlm" localSheetId="12" hidden="1">{"'Sheet1'!$L$16"}</definedName>
    <definedName name="htlm" localSheetId="19" hidden="1">{"'Sheet1'!$L$16"}</definedName>
    <definedName name="htlm" localSheetId="6" hidden="1">{"'Sheet1'!$L$16"}</definedName>
    <definedName name="htlm" localSheetId="27" hidden="1">{"'Sheet1'!$L$16"}</definedName>
    <definedName name="htlm" localSheetId="24" hidden="1">{"'Sheet1'!$L$16"}</definedName>
    <definedName name="htlm" localSheetId="25" hidden="1">{"'Sheet1'!$L$16"}</definedName>
    <definedName name="htlm" hidden="1">{"'Sheet1'!$L$16"}</definedName>
    <definedName name="HTML_CodePage" hidden="1">950</definedName>
    <definedName name="HTML_Control" localSheetId="20" hidden="1">{"'Sheet1'!$L$16"}</definedName>
    <definedName name="HTML_Control" localSheetId="21" hidden="1">{"'Sheet1'!$L$16"}</definedName>
    <definedName name="HTML_Control" localSheetId="22" hidden="1">{"'Sheet1'!$L$16"}</definedName>
    <definedName name="HTML_Control" localSheetId="13"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14" hidden="1">{"'Sheet1'!$L$16"}</definedName>
    <definedName name="HTML_Control" localSheetId="4" hidden="1">{"'Sheet1'!$L$16"}</definedName>
    <definedName name="HTML_Control" localSheetId="10" hidden="1">{"'Sheet1'!$L$16"}</definedName>
    <definedName name="HTML_Control" localSheetId="8" hidden="1">{"'Sheet1'!$L$16"}</definedName>
    <definedName name="HTML_Control" localSheetId="15" hidden="1">{"'Sheet1'!$L$16"}</definedName>
    <definedName name="HTML_Control" localSheetId="5" hidden="1">{"'Sheet1'!$L$16"}</definedName>
    <definedName name="HTML_Control" localSheetId="7" hidden="1">{"'Sheet1'!$L$16"}</definedName>
    <definedName name="HTML_Control" localSheetId="9" hidden="1">{"'Sheet1'!$L$16"}</definedName>
    <definedName name="HTML_Control" localSheetId="11" hidden="1">{"'Sheet1'!$L$16"}</definedName>
    <definedName name="HTML_Control" localSheetId="12" hidden="1">{"'Sheet1'!$L$16"}</definedName>
    <definedName name="HTML_Control" localSheetId="19" hidden="1">{"'Sheet1'!$L$16"}</definedName>
    <definedName name="HTML_Control" localSheetId="6" hidden="1">{"'Sheet1'!$L$16"}</definedName>
    <definedName name="HTML_Control" localSheetId="27" hidden="1">{"'Sheet1'!$L$16"}</definedName>
    <definedName name="HTML_Control" localSheetId="24" hidden="1">{"'Sheet1'!$L$16"}</definedName>
    <definedName name="HTML_Control" localSheetId="25" hidden="1">{"'Sheet1'!$L$16"}</definedName>
    <definedName name="HTML_Control" hidden="1">{"'Sheet1'!$L$16"}</definedName>
    <definedName name="html_control_xoa2" localSheetId="13" hidden="1">{"'Sheet1'!$L$16"}</definedName>
    <definedName name="html_control_xoa2" localSheetId="1" hidden="1">{"'Sheet1'!$L$16"}</definedName>
    <definedName name="html_control_xoa2" localSheetId="2" hidden="1">{"'Sheet1'!$L$16"}</definedName>
    <definedName name="html_control_xoa2" localSheetId="3" hidden="1">{"'Sheet1'!$L$16"}</definedName>
    <definedName name="html_control_xoa2" localSheetId="14" hidden="1">{"'Sheet1'!$L$16"}</definedName>
    <definedName name="html_control_xoa2" localSheetId="4" hidden="1">{"'Sheet1'!$L$16"}</definedName>
    <definedName name="html_control_xoa2" localSheetId="10" hidden="1">{"'Sheet1'!$L$16"}</definedName>
    <definedName name="html_control_xoa2" localSheetId="8" hidden="1">{"'Sheet1'!$L$16"}</definedName>
    <definedName name="html_control_xoa2" localSheetId="15" hidden="1">{"'Sheet1'!$L$16"}</definedName>
    <definedName name="html_control_xoa2" localSheetId="5" hidden="1">{"'Sheet1'!$L$16"}</definedName>
    <definedName name="html_control_xoa2" localSheetId="7" hidden="1">{"'Sheet1'!$L$16"}</definedName>
    <definedName name="html_control_xoa2" localSheetId="9" hidden="1">{"'Sheet1'!$L$16"}</definedName>
    <definedName name="html_control_xoa2" localSheetId="11" hidden="1">{"'Sheet1'!$L$16"}</definedName>
    <definedName name="html_control_xoa2" localSheetId="12" hidden="1">{"'Sheet1'!$L$16"}</definedName>
    <definedName name="html_control_xoa2" localSheetId="6" hidden="1">{"'Sheet1'!$L$16"}</definedName>
    <definedName name="html_control_xoa2" hidden="1">{"'Sheet1'!$L$16"}</definedName>
    <definedName name="html_control1" localSheetId="21" hidden="1">{"'Sheet1'!$L$16"}</definedName>
    <definedName name="html_control1" localSheetId="13" hidden="1">{"'Sheet1'!$L$16"}</definedName>
    <definedName name="html_control1" localSheetId="1" hidden="1">{"'Sheet1'!$L$16"}</definedName>
    <definedName name="html_control1" localSheetId="2" hidden="1">{"'Sheet1'!$L$16"}</definedName>
    <definedName name="html_control1" localSheetId="3" hidden="1">{"'Sheet1'!$L$16"}</definedName>
    <definedName name="html_control1" localSheetId="14" hidden="1">{"'Sheet1'!$L$16"}</definedName>
    <definedName name="html_control1" localSheetId="4" hidden="1">{"'Sheet1'!$L$16"}</definedName>
    <definedName name="html_control1" localSheetId="10" hidden="1">{"'Sheet1'!$L$16"}</definedName>
    <definedName name="html_control1" localSheetId="8" hidden="1">{"'Sheet1'!$L$16"}</definedName>
    <definedName name="html_control1" localSheetId="15" hidden="1">{"'Sheet1'!$L$16"}</definedName>
    <definedName name="html_control1" localSheetId="5" hidden="1">{"'Sheet1'!$L$16"}</definedName>
    <definedName name="html_control1" localSheetId="7" hidden="1">{"'Sheet1'!$L$16"}</definedName>
    <definedName name="html_control1" localSheetId="9" hidden="1">{"'Sheet1'!$L$16"}</definedName>
    <definedName name="html_control1" localSheetId="11" hidden="1">{"'Sheet1'!$L$16"}</definedName>
    <definedName name="html_control1" localSheetId="12" hidden="1">{"'Sheet1'!$L$16"}</definedName>
    <definedName name="html_control1" localSheetId="19" hidden="1">{"'Sheet1'!$L$16"}</definedName>
    <definedName name="html_control1" localSheetId="6" hidden="1">{"'Sheet1'!$L$16"}</definedName>
    <definedName name="html_control1" localSheetId="27" hidden="1">{"'Sheet1'!$L$16"}</definedName>
    <definedName name="html_control1" localSheetId="24" hidden="1">{"'Sheet1'!$L$16"}</definedName>
    <definedName name="html_control1" localSheetId="25" hidden="1">{"'Sheet1'!$L$16"}</definedName>
    <definedName name="html_control1" hidden="1">{"'Sheet1'!$L$16"}</definedName>
    <definedName name="HTML_Controlmoi" localSheetId="21" hidden="1">{"'Sheet1'!$L$16"}</definedName>
    <definedName name="HTML_Controlmoi" localSheetId="13" hidden="1">{"'Sheet1'!$L$16"}</definedName>
    <definedName name="HTML_Controlmoi" localSheetId="1" hidden="1">{"'Sheet1'!$L$16"}</definedName>
    <definedName name="HTML_Controlmoi" localSheetId="2" hidden="1">{"'Sheet1'!$L$16"}</definedName>
    <definedName name="HTML_Controlmoi" localSheetId="3" hidden="1">{"'Sheet1'!$L$16"}</definedName>
    <definedName name="HTML_Controlmoi" localSheetId="14" hidden="1">{"'Sheet1'!$L$16"}</definedName>
    <definedName name="HTML_Controlmoi" localSheetId="4" hidden="1">{"'Sheet1'!$L$16"}</definedName>
    <definedName name="HTML_Controlmoi" localSheetId="10" hidden="1">{"'Sheet1'!$L$16"}</definedName>
    <definedName name="HTML_Controlmoi" localSheetId="8" hidden="1">{"'Sheet1'!$L$16"}</definedName>
    <definedName name="HTML_Controlmoi" localSheetId="15" hidden="1">{"'Sheet1'!$L$16"}</definedName>
    <definedName name="HTML_Controlmoi" localSheetId="5" hidden="1">{"'Sheet1'!$L$16"}</definedName>
    <definedName name="HTML_Controlmoi" localSheetId="7" hidden="1">{"'Sheet1'!$L$16"}</definedName>
    <definedName name="HTML_Controlmoi" localSheetId="9" hidden="1">{"'Sheet1'!$L$16"}</definedName>
    <definedName name="HTML_Controlmoi" localSheetId="11" hidden="1">{"'Sheet1'!$L$16"}</definedName>
    <definedName name="HTML_Controlmoi" localSheetId="12" hidden="1">{"'Sheet1'!$L$16"}</definedName>
    <definedName name="HTML_Controlmoi" localSheetId="19" hidden="1">{"'Sheet1'!$L$16"}</definedName>
    <definedName name="HTML_Controlmoi" localSheetId="6" hidden="1">{"'Sheet1'!$L$16"}</definedName>
    <definedName name="HTML_Controlmoi" localSheetId="27" hidden="1">{"'Sheet1'!$L$16"}</definedName>
    <definedName name="HTML_Controlmoi" localSheetId="24" hidden="1">{"'Sheet1'!$L$16"}</definedName>
    <definedName name="HTML_Controlmoi" localSheetId="25"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1" hidden="1">{"'Sheet1'!$L$16"}</definedName>
    <definedName name="HTMT" localSheetId="13" hidden="1">{"'Sheet1'!$L$16"}</definedName>
    <definedName name="HTMT" localSheetId="1" hidden="1">{"'Sheet1'!$L$16"}</definedName>
    <definedName name="HTMT" localSheetId="2" hidden="1">{"'Sheet1'!$L$16"}</definedName>
    <definedName name="HTMT" localSheetId="3" hidden="1">{"'Sheet1'!$L$16"}</definedName>
    <definedName name="HTMT" localSheetId="14" hidden="1">{"'Sheet1'!$L$16"}</definedName>
    <definedName name="HTMT" localSheetId="4" hidden="1">{"'Sheet1'!$L$16"}</definedName>
    <definedName name="HTMT" localSheetId="10" hidden="1">{"'Sheet1'!$L$16"}</definedName>
    <definedName name="HTMT" localSheetId="8" hidden="1">{"'Sheet1'!$L$16"}</definedName>
    <definedName name="HTMT" localSheetId="15" hidden="1">{"'Sheet1'!$L$16"}</definedName>
    <definedName name="HTMT" localSheetId="5" hidden="1">{"'Sheet1'!$L$16"}</definedName>
    <definedName name="HTMT" localSheetId="7" hidden="1">{"'Sheet1'!$L$16"}</definedName>
    <definedName name="HTMT" localSheetId="9" hidden="1">{"'Sheet1'!$L$16"}</definedName>
    <definedName name="HTMT" localSheetId="11" hidden="1">{"'Sheet1'!$L$16"}</definedName>
    <definedName name="HTMT" localSheetId="12" hidden="1">{"'Sheet1'!$L$16"}</definedName>
    <definedName name="HTMT" localSheetId="19" hidden="1">{"'Sheet1'!$L$16"}</definedName>
    <definedName name="HTMT" localSheetId="6" hidden="1">{"'Sheet1'!$L$16"}</definedName>
    <definedName name="HTMT" localSheetId="27" hidden="1">{"'Sheet1'!$L$16"}</definedName>
    <definedName name="HTMT" localSheetId="24" hidden="1">{"'Sheet1'!$L$16"}</definedName>
    <definedName name="HTMT" localSheetId="25" hidden="1">{"'Sheet1'!$L$16"}</definedName>
    <definedName name="HTMT" hidden="1">{"'Sheet1'!$L$16"}</definedName>
    <definedName name="HTMT1" localSheetId="21" hidden="1">{#N/A,#N/A,FALSE,"Sheet1"}</definedName>
    <definedName name="HTMT1" localSheetId="13" hidden="1">{#N/A,#N/A,FALSE,"Sheet1"}</definedName>
    <definedName name="HTMT1" localSheetId="1" hidden="1">{#N/A,#N/A,FALSE,"Sheet1"}</definedName>
    <definedName name="HTMT1" localSheetId="2" hidden="1">{#N/A,#N/A,FALSE,"Sheet1"}</definedName>
    <definedName name="HTMT1" localSheetId="3" hidden="1">{#N/A,#N/A,FALSE,"Sheet1"}</definedName>
    <definedName name="HTMT1" localSheetId="14" hidden="1">{#N/A,#N/A,FALSE,"Sheet1"}</definedName>
    <definedName name="HTMT1" localSheetId="4" hidden="1">{#N/A,#N/A,FALSE,"Sheet1"}</definedName>
    <definedName name="HTMT1" localSheetId="10" hidden="1">{#N/A,#N/A,FALSE,"Sheet1"}</definedName>
    <definedName name="HTMT1" localSheetId="8" hidden="1">{#N/A,#N/A,FALSE,"Sheet1"}</definedName>
    <definedName name="HTMT1" localSheetId="15" hidden="1">{#N/A,#N/A,FALSE,"Sheet1"}</definedName>
    <definedName name="HTMT1" localSheetId="5" hidden="1">{#N/A,#N/A,FALSE,"Sheet1"}</definedName>
    <definedName name="HTMT1" localSheetId="7" hidden="1">{#N/A,#N/A,FALSE,"Sheet1"}</definedName>
    <definedName name="HTMT1" localSheetId="9" hidden="1">{#N/A,#N/A,FALSE,"Sheet1"}</definedName>
    <definedName name="HTMT1" localSheetId="11" hidden="1">{#N/A,#N/A,FALSE,"Sheet1"}</definedName>
    <definedName name="HTMT1" localSheetId="12" hidden="1">{#N/A,#N/A,FALSE,"Sheet1"}</definedName>
    <definedName name="HTMT1" localSheetId="19" hidden="1">{#N/A,#N/A,FALSE,"Sheet1"}</definedName>
    <definedName name="HTMT1" localSheetId="6" hidden="1">{#N/A,#N/A,FALSE,"Sheet1"}</definedName>
    <definedName name="HTMT1" localSheetId="27" hidden="1">{#N/A,#N/A,FALSE,"Sheet1"}</definedName>
    <definedName name="HTMT1" localSheetId="24" hidden="1">{#N/A,#N/A,FALSE,"Sheet1"}</definedName>
    <definedName name="HTMT1" localSheetId="25" hidden="1">{#N/A,#N/A,FALSE,"Sheet1"}</definedName>
    <definedName name="HTMT1" hidden="1">{#N/A,#N/A,FALSE,"Sheet1"}</definedName>
    <definedName name="htrhrt" localSheetId="21" hidden="1">{"'Sheet1'!$L$16"}</definedName>
    <definedName name="htrhrt" localSheetId="13" hidden="1">{"'Sheet1'!$L$16"}</definedName>
    <definedName name="htrhrt" localSheetId="1" hidden="1">{"'Sheet1'!$L$16"}</definedName>
    <definedName name="htrhrt" localSheetId="2" hidden="1">{"'Sheet1'!$L$16"}</definedName>
    <definedName name="htrhrt" localSheetId="3" hidden="1">{"'Sheet1'!$L$16"}</definedName>
    <definedName name="htrhrt" localSheetId="14" hidden="1">{"'Sheet1'!$L$16"}</definedName>
    <definedName name="htrhrt" localSheetId="4" hidden="1">{"'Sheet1'!$L$16"}</definedName>
    <definedName name="htrhrt" localSheetId="10" hidden="1">{"'Sheet1'!$L$16"}</definedName>
    <definedName name="htrhrt" localSheetId="8" hidden="1">{"'Sheet1'!$L$16"}</definedName>
    <definedName name="htrhrt" localSheetId="15" hidden="1">{"'Sheet1'!$L$16"}</definedName>
    <definedName name="htrhrt" localSheetId="5" hidden="1">{"'Sheet1'!$L$16"}</definedName>
    <definedName name="htrhrt" localSheetId="7" hidden="1">{"'Sheet1'!$L$16"}</definedName>
    <definedName name="htrhrt" localSheetId="9" hidden="1">{"'Sheet1'!$L$16"}</definedName>
    <definedName name="htrhrt" localSheetId="11" hidden="1">{"'Sheet1'!$L$16"}</definedName>
    <definedName name="htrhrt" localSheetId="12" hidden="1">{"'Sheet1'!$L$16"}</definedName>
    <definedName name="htrhrt" localSheetId="19" hidden="1">{"'Sheet1'!$L$16"}</definedName>
    <definedName name="htrhrt" localSheetId="6" hidden="1">{"'Sheet1'!$L$16"}</definedName>
    <definedName name="htrhrt" localSheetId="27" hidden="1">{"'Sheet1'!$L$16"}</definedName>
    <definedName name="htrhrt" localSheetId="24" hidden="1">{"'Sheet1'!$L$16"}</definedName>
    <definedName name="htrhrt" localSheetId="25" hidden="1">{"'Sheet1'!$L$16"}</definedName>
    <definedName name="htrhrt" hidden="1">{"'Sheet1'!$L$16"}</definedName>
    <definedName name="hu" localSheetId="20" hidden="1">{"'Sheet1'!$L$16"}</definedName>
    <definedName name="hu" localSheetId="21" hidden="1">{"'Sheet1'!$L$16"}</definedName>
    <definedName name="hu" localSheetId="22" hidden="1">{"'Sheet1'!$L$16"}</definedName>
    <definedName name="hu" localSheetId="13" hidden="1">{"'Sheet1'!$L$16"}</definedName>
    <definedName name="hu" localSheetId="1" hidden="1">{"'Sheet1'!$L$16"}</definedName>
    <definedName name="hu" localSheetId="2" hidden="1">{"'Sheet1'!$L$16"}</definedName>
    <definedName name="hu" localSheetId="3" hidden="1">{"'Sheet1'!$L$16"}</definedName>
    <definedName name="hu" localSheetId="14" hidden="1">{"'Sheet1'!$L$16"}</definedName>
    <definedName name="hu" localSheetId="4" hidden="1">{"'Sheet1'!$L$16"}</definedName>
    <definedName name="hu" localSheetId="10" hidden="1">{"'Sheet1'!$L$16"}</definedName>
    <definedName name="hu" localSheetId="8" hidden="1">{"'Sheet1'!$L$16"}</definedName>
    <definedName name="hu" localSheetId="15" hidden="1">{"'Sheet1'!$L$16"}</definedName>
    <definedName name="hu" localSheetId="5" hidden="1">{"'Sheet1'!$L$16"}</definedName>
    <definedName name="hu" localSheetId="7" hidden="1">{"'Sheet1'!$L$16"}</definedName>
    <definedName name="hu" localSheetId="9" hidden="1">{"'Sheet1'!$L$16"}</definedName>
    <definedName name="hu" localSheetId="11" hidden="1">{"'Sheet1'!$L$16"}</definedName>
    <definedName name="hu" localSheetId="12" hidden="1">{"'Sheet1'!$L$16"}</definedName>
    <definedName name="hu" localSheetId="19" hidden="1">{"'Sheet1'!$L$16"}</definedName>
    <definedName name="hu" localSheetId="6" hidden="1">{"'Sheet1'!$L$16"}</definedName>
    <definedName name="hu" localSheetId="27" hidden="1">{"'Sheet1'!$L$16"}</definedName>
    <definedName name="hu" localSheetId="24" hidden="1">{"'Sheet1'!$L$16"}</definedName>
    <definedName name="hu" localSheetId="25" hidden="1">{"'Sheet1'!$L$16"}</definedName>
    <definedName name="hu" hidden="1">{"'Sheet1'!$L$16"}</definedName>
    <definedName name="hui" localSheetId="21" hidden="1">{"'Sheet1'!$L$16"}</definedName>
    <definedName name="hui" localSheetId="13" hidden="1">{"'Sheet1'!$L$16"}</definedName>
    <definedName name="hui" localSheetId="1" hidden="1">{"'Sheet1'!$L$16"}</definedName>
    <definedName name="hui" localSheetId="2" hidden="1">{"'Sheet1'!$L$16"}</definedName>
    <definedName name="hui" localSheetId="3" hidden="1">{"'Sheet1'!$L$16"}</definedName>
    <definedName name="hui" localSheetId="14" hidden="1">{"'Sheet1'!$L$16"}</definedName>
    <definedName name="hui" localSheetId="4" hidden="1">{"'Sheet1'!$L$16"}</definedName>
    <definedName name="hui" localSheetId="10" hidden="1">{"'Sheet1'!$L$16"}</definedName>
    <definedName name="hui" localSheetId="8" hidden="1">{"'Sheet1'!$L$16"}</definedName>
    <definedName name="hui" localSheetId="15" hidden="1">{"'Sheet1'!$L$16"}</definedName>
    <definedName name="hui" localSheetId="5" hidden="1">{"'Sheet1'!$L$16"}</definedName>
    <definedName name="hui" localSheetId="7" hidden="1">{"'Sheet1'!$L$16"}</definedName>
    <definedName name="hui" localSheetId="9" hidden="1">{"'Sheet1'!$L$16"}</definedName>
    <definedName name="hui" localSheetId="11" hidden="1">{"'Sheet1'!$L$16"}</definedName>
    <definedName name="hui" localSheetId="12" hidden="1">{"'Sheet1'!$L$16"}</definedName>
    <definedName name="hui" localSheetId="19" hidden="1">{"'Sheet1'!$L$16"}</definedName>
    <definedName name="hui" localSheetId="6" hidden="1">{"'Sheet1'!$L$16"}</definedName>
    <definedName name="hui" localSheetId="27" hidden="1">{"'Sheet1'!$L$16"}</definedName>
    <definedName name="hui" localSheetId="24" hidden="1">{"'Sheet1'!$L$16"}</definedName>
    <definedName name="hui" localSheetId="25" hidden="1">{"'Sheet1'!$L$16"}</definedName>
    <definedName name="hui" hidden="1">{"'Sheet1'!$L$16"}</definedName>
    <definedName name="hưiưng" localSheetId="1" hidden="1">{"'Sheet1'!$L$16"}</definedName>
    <definedName name="hưiưng" localSheetId="2" hidden="1">{"'Sheet1'!$L$16"}</definedName>
    <definedName name="hưiưng" localSheetId="3" hidden="1">{"'Sheet1'!$L$16"}</definedName>
    <definedName name="hưiưng" localSheetId="4" hidden="1">{"'Sheet1'!$L$16"}</definedName>
    <definedName name="hưiưng" localSheetId="10" hidden="1">{"'Sheet1'!$L$16"}</definedName>
    <definedName name="hưiưng" localSheetId="8" hidden="1">{"'Sheet1'!$L$16"}</definedName>
    <definedName name="hưiưng" localSheetId="5" hidden="1">{"'Sheet1'!$L$16"}</definedName>
    <definedName name="hưiưng" localSheetId="7" hidden="1">{"'Sheet1'!$L$16"}</definedName>
    <definedName name="hưiưng" localSheetId="9" hidden="1">{"'Sheet1'!$L$16"}</definedName>
    <definedName name="hưiưng" localSheetId="11" hidden="1">{"'Sheet1'!$L$16"}</definedName>
    <definedName name="hưiưng" localSheetId="12" hidden="1">{"'Sheet1'!$L$16"}</definedName>
    <definedName name="hưiưng" localSheetId="19" hidden="1">{"'Sheet1'!$L$16"}</definedName>
    <definedName name="hưiưng" localSheetId="6" hidden="1">{"'Sheet1'!$L$16"}</definedName>
    <definedName name="hưiưng" localSheetId="27" hidden="1">{"'Sheet1'!$L$16"}</definedName>
    <definedName name="hưiưng" localSheetId="24" hidden="1">{"'Sheet1'!$L$16"}</definedName>
    <definedName name="hưiưng" localSheetId="25" hidden="1">{"'Sheet1'!$L$16"}</definedName>
    <definedName name="hưiưng" hidden="1">{"'Sheet1'!$L$16"}</definedName>
    <definedName name="HUU" localSheetId="20" hidden="1">{"'Sheet1'!$L$16"}</definedName>
    <definedName name="HUU" localSheetId="21" hidden="1">{"'Sheet1'!$L$16"}</definedName>
    <definedName name="HUU" localSheetId="22" hidden="1">{"'Sheet1'!$L$16"}</definedName>
    <definedName name="HUU" localSheetId="13" hidden="1">{"'Sheet1'!$L$16"}</definedName>
    <definedName name="HUU" localSheetId="1" hidden="1">{"'Sheet1'!$L$16"}</definedName>
    <definedName name="HUU" localSheetId="2" hidden="1">{"'Sheet1'!$L$16"}</definedName>
    <definedName name="HUU" localSheetId="3" hidden="1">{"'Sheet1'!$L$16"}</definedName>
    <definedName name="HUU" localSheetId="14" hidden="1">{"'Sheet1'!$L$16"}</definedName>
    <definedName name="HUU" localSheetId="4" hidden="1">{"'Sheet1'!$L$16"}</definedName>
    <definedName name="HUU" localSheetId="10" hidden="1">{"'Sheet1'!$L$16"}</definedName>
    <definedName name="HUU" localSheetId="8" hidden="1">{"'Sheet1'!$L$16"}</definedName>
    <definedName name="HUU" localSheetId="15" hidden="1">{"'Sheet1'!$L$16"}</definedName>
    <definedName name="HUU" localSheetId="5" hidden="1">{"'Sheet1'!$L$16"}</definedName>
    <definedName name="HUU" localSheetId="7" hidden="1">{"'Sheet1'!$L$16"}</definedName>
    <definedName name="HUU" localSheetId="9" hidden="1">{"'Sheet1'!$L$16"}</definedName>
    <definedName name="HUU" localSheetId="11" hidden="1">{"'Sheet1'!$L$16"}</definedName>
    <definedName name="HUU" localSheetId="12" hidden="1">{"'Sheet1'!$L$16"}</definedName>
    <definedName name="HUU" localSheetId="19" hidden="1">{"'Sheet1'!$L$16"}</definedName>
    <definedName name="HUU" localSheetId="6" hidden="1">{"'Sheet1'!$L$16"}</definedName>
    <definedName name="HUU" localSheetId="27" hidden="1">{"'Sheet1'!$L$16"}</definedName>
    <definedName name="HUU" localSheetId="24" hidden="1">{"'Sheet1'!$L$16"}</definedName>
    <definedName name="HUU" localSheetId="25" hidden="1">{"'Sheet1'!$L$16"}</definedName>
    <definedName name="HUU" hidden="1">{"'Sheet1'!$L$16"}</definedName>
    <definedName name="huy" localSheetId="20" hidden="1">{"'Sheet1'!$L$16"}</definedName>
    <definedName name="huy" localSheetId="21" hidden="1">{"'Sheet1'!$L$16"}</definedName>
    <definedName name="huy" localSheetId="22" hidden="1">{"'Sheet1'!$L$16"}</definedName>
    <definedName name="huy" localSheetId="13" hidden="1">{"'Sheet1'!$L$16"}</definedName>
    <definedName name="huy" localSheetId="14" hidden="1">{"'Sheet1'!$L$16"}</definedName>
    <definedName name="huy" localSheetId="15" hidden="1">{"'Sheet1'!$L$16"}</definedName>
    <definedName name="huy" localSheetId="19" hidden="1">{"'Sheet1'!$L$16"}</definedName>
    <definedName name="huy" localSheetId="27" hidden="1">{"'Sheet1'!$L$16"}</definedName>
    <definedName name="huy" localSheetId="24" hidden="1">{"'Sheet1'!$L$16"}</definedName>
    <definedName name="huy" localSheetId="25" hidden="1">{"'Sheet1'!$L$16"}</definedName>
    <definedName name="huy" hidden="1">{"'Sheet1'!$L$16"}</definedName>
    <definedName name="huy_xoa" localSheetId="13" hidden="1">{"'Sheet1'!$L$16"}</definedName>
    <definedName name="huy_xoa" localSheetId="1" hidden="1">{"'Sheet1'!$L$16"}</definedName>
    <definedName name="huy_xoa" localSheetId="2" hidden="1">{"'Sheet1'!$L$16"}</definedName>
    <definedName name="huy_xoa" localSheetId="3" hidden="1">{"'Sheet1'!$L$16"}</definedName>
    <definedName name="huy_xoa" localSheetId="14" hidden="1">{"'Sheet1'!$L$16"}</definedName>
    <definedName name="huy_xoa" localSheetId="4" hidden="1">{"'Sheet1'!$L$16"}</definedName>
    <definedName name="huy_xoa" localSheetId="10" hidden="1">{"'Sheet1'!$L$16"}</definedName>
    <definedName name="huy_xoa" localSheetId="8" hidden="1">{"'Sheet1'!$L$16"}</definedName>
    <definedName name="huy_xoa" localSheetId="15" hidden="1">{"'Sheet1'!$L$16"}</definedName>
    <definedName name="huy_xoa" localSheetId="5" hidden="1">{"'Sheet1'!$L$16"}</definedName>
    <definedName name="huy_xoa" localSheetId="7" hidden="1">{"'Sheet1'!$L$16"}</definedName>
    <definedName name="huy_xoa" localSheetId="9" hidden="1">{"'Sheet1'!$L$16"}</definedName>
    <definedName name="huy_xoa" localSheetId="11" hidden="1">{"'Sheet1'!$L$16"}</definedName>
    <definedName name="huy_xoa" localSheetId="12" hidden="1">{"'Sheet1'!$L$16"}</definedName>
    <definedName name="huy_xoa" localSheetId="6" hidden="1">{"'Sheet1'!$L$16"}</definedName>
    <definedName name="huy_xoa" hidden="1">{"'Sheet1'!$L$16"}</definedName>
    <definedName name="huy_xoa2" localSheetId="13" hidden="1">{"'Sheet1'!$L$16"}</definedName>
    <definedName name="huy_xoa2" localSheetId="1" hidden="1">{"'Sheet1'!$L$16"}</definedName>
    <definedName name="huy_xoa2" localSheetId="2" hidden="1">{"'Sheet1'!$L$16"}</definedName>
    <definedName name="huy_xoa2" localSheetId="3" hidden="1">{"'Sheet1'!$L$16"}</definedName>
    <definedName name="huy_xoa2" localSheetId="14" hidden="1">{"'Sheet1'!$L$16"}</definedName>
    <definedName name="huy_xoa2" localSheetId="4" hidden="1">{"'Sheet1'!$L$16"}</definedName>
    <definedName name="huy_xoa2" localSheetId="10" hidden="1">{"'Sheet1'!$L$16"}</definedName>
    <definedName name="huy_xoa2" localSheetId="8" hidden="1">{"'Sheet1'!$L$16"}</definedName>
    <definedName name="huy_xoa2" localSheetId="15" hidden="1">{"'Sheet1'!$L$16"}</definedName>
    <definedName name="huy_xoa2" localSheetId="5" hidden="1">{"'Sheet1'!$L$16"}</definedName>
    <definedName name="huy_xoa2" localSheetId="7" hidden="1">{"'Sheet1'!$L$16"}</definedName>
    <definedName name="huy_xoa2" localSheetId="9" hidden="1">{"'Sheet1'!$L$16"}</definedName>
    <definedName name="huy_xoa2" localSheetId="11" hidden="1">{"'Sheet1'!$L$16"}</definedName>
    <definedName name="huy_xoa2" localSheetId="12" hidden="1">{"'Sheet1'!$L$16"}</definedName>
    <definedName name="huy_xoa2" localSheetId="6" hidden="1">{"'Sheet1'!$L$16"}</definedName>
    <definedName name="huy_xoa2" hidden="1">{"'Sheet1'!$L$16"}</definedName>
    <definedName name="huymoi" localSheetId="21" hidden="1">{"'Sheet1'!$L$16"}</definedName>
    <definedName name="huymoi" localSheetId="13" hidden="1">{"'Sheet1'!$L$16"}</definedName>
    <definedName name="huymoi" localSheetId="1" hidden="1">{"'Sheet1'!$L$16"}</definedName>
    <definedName name="huymoi" localSheetId="2" hidden="1">{"'Sheet1'!$L$16"}</definedName>
    <definedName name="huymoi" localSheetId="3" hidden="1">{"'Sheet1'!$L$16"}</definedName>
    <definedName name="huymoi" localSheetId="14" hidden="1">{"'Sheet1'!$L$16"}</definedName>
    <definedName name="huymoi" localSheetId="4" hidden="1">{"'Sheet1'!$L$16"}</definedName>
    <definedName name="huymoi" localSheetId="10" hidden="1">{"'Sheet1'!$L$16"}</definedName>
    <definedName name="huymoi" localSheetId="8" hidden="1">{"'Sheet1'!$L$16"}</definedName>
    <definedName name="huymoi" localSheetId="15" hidden="1">{"'Sheet1'!$L$16"}</definedName>
    <definedName name="huymoi" localSheetId="5" hidden="1">{"'Sheet1'!$L$16"}</definedName>
    <definedName name="huymoi" localSheetId="7" hidden="1">{"'Sheet1'!$L$16"}</definedName>
    <definedName name="huymoi" localSheetId="9" hidden="1">{"'Sheet1'!$L$16"}</definedName>
    <definedName name="huymoi" localSheetId="11" hidden="1">{"'Sheet1'!$L$16"}</definedName>
    <definedName name="huymoi" localSheetId="12" hidden="1">{"'Sheet1'!$L$16"}</definedName>
    <definedName name="huymoi" localSheetId="19" hidden="1">{"'Sheet1'!$L$16"}</definedName>
    <definedName name="huymoi" localSheetId="6" hidden="1">{"'Sheet1'!$L$16"}</definedName>
    <definedName name="huymoi" localSheetId="27" hidden="1">{"'Sheet1'!$L$16"}</definedName>
    <definedName name="huymoi" localSheetId="24" hidden="1">{"'Sheet1'!$L$16"}</definedName>
    <definedName name="huymoi" localSheetId="25" hidden="1">{"'Sheet1'!$L$16"}</definedName>
    <definedName name="huymoi" hidden="1">{"'Sheet1'!$L$16"}</definedName>
    <definedName name="huynh" localSheetId="20" hidden="1">#REF!</definedName>
    <definedName name="huynh" localSheetId="21" hidden="1">#REF!</definedName>
    <definedName name="huynh" localSheetId="13" hidden="1">#REF!</definedName>
    <definedName name="huynh" localSheetId="3" hidden="1">#REF!</definedName>
    <definedName name="huynh" localSheetId="14" hidden="1">#REF!</definedName>
    <definedName name="huynh" localSheetId="10" hidden="1">#REF!</definedName>
    <definedName name="huynh" localSheetId="15" hidden="1">#REF!</definedName>
    <definedName name="huynh" localSheetId="9" hidden="1">#REF!</definedName>
    <definedName name="huynh" localSheetId="11" hidden="1">#REF!</definedName>
    <definedName name="huynh" localSheetId="19" hidden="1">#REF!</definedName>
    <definedName name="huynh" localSheetId="27" hidden="1">#REF!</definedName>
    <definedName name="huynh" localSheetId="25" hidden="1">#REF!</definedName>
    <definedName name="huynh" hidden="1">#REF!</definedName>
    <definedName name="j" localSheetId="22" hidden="1">{"'Sheet1'!$L$16"}</definedName>
    <definedName name="j" localSheetId="24" hidden="1">{"'Sheet1'!$L$16"}</definedName>
    <definedName name="j" hidden="1">{"'Sheet1'!$L$16"}</definedName>
    <definedName name="jhgj" localSheetId="13" hidden="1">{"'Sheet1'!$L$16"}</definedName>
    <definedName name="jhgj" localSheetId="1" hidden="1">{"'Sheet1'!$L$16"}</definedName>
    <definedName name="jhgj" localSheetId="2" hidden="1">{"'Sheet1'!$L$16"}</definedName>
    <definedName name="jhgj" localSheetId="3" hidden="1">{"'Sheet1'!$L$16"}</definedName>
    <definedName name="jhgj" localSheetId="14" hidden="1">{"'Sheet1'!$L$16"}</definedName>
    <definedName name="jhgj" localSheetId="4" hidden="1">{"'Sheet1'!$L$16"}</definedName>
    <definedName name="jhgj" localSheetId="10" hidden="1">{"'Sheet1'!$L$16"}</definedName>
    <definedName name="jhgj" localSheetId="8" hidden="1">{"'Sheet1'!$L$16"}</definedName>
    <definedName name="jhgj" localSheetId="15" hidden="1">{"'Sheet1'!$L$16"}</definedName>
    <definedName name="jhgj" localSheetId="5" hidden="1">{"'Sheet1'!$L$16"}</definedName>
    <definedName name="jhgj" localSheetId="7" hidden="1">{"'Sheet1'!$L$16"}</definedName>
    <definedName name="jhgj" localSheetId="9" hidden="1">{"'Sheet1'!$L$16"}</definedName>
    <definedName name="jhgj" localSheetId="11" hidden="1">{"'Sheet1'!$L$16"}</definedName>
    <definedName name="jhgj" localSheetId="12" hidden="1">{"'Sheet1'!$L$16"}</definedName>
    <definedName name="jhgj" localSheetId="6" hidden="1">{"'Sheet1'!$L$16"}</definedName>
    <definedName name="jhgj" hidden="1">{"'Sheet1'!$L$16"}</definedName>
    <definedName name="jkjk" localSheetId="21" hidden="1">{"'Sheet1'!$L$16"}</definedName>
    <definedName name="jkjk" localSheetId="13" hidden="1">{"'Sheet1'!$L$16"}</definedName>
    <definedName name="jkjk" localSheetId="1" hidden="1">{"'Sheet1'!$L$16"}</definedName>
    <definedName name="jkjk" localSheetId="2" hidden="1">{"'Sheet1'!$L$16"}</definedName>
    <definedName name="jkjk" localSheetId="3" hidden="1">{"'Sheet1'!$L$16"}</definedName>
    <definedName name="jkjk" localSheetId="14" hidden="1">{"'Sheet1'!$L$16"}</definedName>
    <definedName name="jkjk" localSheetId="4" hidden="1">{"'Sheet1'!$L$16"}</definedName>
    <definedName name="jkjk" localSheetId="10" hidden="1">{"'Sheet1'!$L$16"}</definedName>
    <definedName name="jkjk" localSheetId="8" hidden="1">{"'Sheet1'!$L$16"}</definedName>
    <definedName name="jkjk" localSheetId="15" hidden="1">{"'Sheet1'!$L$16"}</definedName>
    <definedName name="jkjk" localSheetId="5" hidden="1">{"'Sheet1'!$L$16"}</definedName>
    <definedName name="jkjk" localSheetId="7" hidden="1">{"'Sheet1'!$L$16"}</definedName>
    <definedName name="jkjk" localSheetId="9" hidden="1">{"'Sheet1'!$L$16"}</definedName>
    <definedName name="jkjk" localSheetId="11" hidden="1">{"'Sheet1'!$L$16"}</definedName>
    <definedName name="jkjk" localSheetId="12" hidden="1">{"'Sheet1'!$L$16"}</definedName>
    <definedName name="jkjk" localSheetId="19" hidden="1">{"'Sheet1'!$L$16"}</definedName>
    <definedName name="jkjk" localSheetId="6" hidden="1">{"'Sheet1'!$L$16"}</definedName>
    <definedName name="jkjk" localSheetId="27" hidden="1">{"'Sheet1'!$L$16"}</definedName>
    <definedName name="jkjk" localSheetId="24" hidden="1">{"'Sheet1'!$L$16"}</definedName>
    <definedName name="jkjk" localSheetId="25" hidden="1">{"'Sheet1'!$L$16"}</definedName>
    <definedName name="jkjk" hidden="1">{"'Sheet1'!$L$16"}</definedName>
    <definedName name="jrjthkghdkg" localSheetId="20" hidden="1">#REF!</definedName>
    <definedName name="jrjthkghdkg" localSheetId="21" hidden="1">#REF!</definedName>
    <definedName name="jrjthkghdkg" localSheetId="13" hidden="1">#REF!</definedName>
    <definedName name="jrjthkghdkg" localSheetId="3" hidden="1">#REF!</definedName>
    <definedName name="jrjthkghdkg" localSheetId="14" hidden="1">#REF!</definedName>
    <definedName name="jrjthkghdkg" localSheetId="10" hidden="1">#REF!</definedName>
    <definedName name="jrjthkghdkg" localSheetId="15" hidden="1">#REF!</definedName>
    <definedName name="jrjthkghdkg" localSheetId="9" hidden="1">#REF!</definedName>
    <definedName name="jrjthkghdkg" localSheetId="11" hidden="1">#REF!</definedName>
    <definedName name="jrjthkghdkg" localSheetId="19" hidden="1">#REF!</definedName>
    <definedName name="jrjthkghdkg" localSheetId="27" hidden="1">#REF!</definedName>
    <definedName name="jrjthkghdkg" localSheetId="25" hidden="1">#REF!</definedName>
    <definedName name="jrjthkghdkg" hidden="1">#REF!</definedName>
    <definedName name="k" localSheetId="22" hidden="1">{"'Sheet1'!$L$16"}</definedName>
    <definedName name="k" localSheetId="24" hidden="1">{"'Sheet1'!$L$16"}</definedName>
    <definedName name="k" hidden="1">{"'Sheet1'!$L$16"}</definedName>
    <definedName name="ke" localSheetId="13" hidden="1">{"'Sheet1'!$L$16"}</definedName>
    <definedName name="ke" localSheetId="1" hidden="1">{"'Sheet1'!$L$16"}</definedName>
    <definedName name="ke" localSheetId="2" hidden="1">{"'Sheet1'!$L$16"}</definedName>
    <definedName name="ke" localSheetId="3" hidden="1">{"'Sheet1'!$L$16"}</definedName>
    <definedName name="ke" localSheetId="14" hidden="1">{"'Sheet1'!$L$16"}</definedName>
    <definedName name="ke" localSheetId="4" hidden="1">{"'Sheet1'!$L$16"}</definedName>
    <definedName name="ke" localSheetId="10" hidden="1">{"'Sheet1'!$L$16"}</definedName>
    <definedName name="ke" localSheetId="8" hidden="1">{"'Sheet1'!$L$16"}</definedName>
    <definedName name="ke" localSheetId="15" hidden="1">{"'Sheet1'!$L$16"}</definedName>
    <definedName name="ke" localSheetId="5" hidden="1">{"'Sheet1'!$L$16"}</definedName>
    <definedName name="ke" localSheetId="7" hidden="1">{"'Sheet1'!$L$16"}</definedName>
    <definedName name="ke" localSheetId="9" hidden="1">{"'Sheet1'!$L$16"}</definedName>
    <definedName name="ke" localSheetId="11" hidden="1">{"'Sheet1'!$L$16"}</definedName>
    <definedName name="ke" localSheetId="12" hidden="1">{"'Sheet1'!$L$16"}</definedName>
    <definedName name="ke" localSheetId="6" hidden="1">{"'Sheet1'!$L$16"}</definedName>
    <definedName name="ke" hidden="1">{"'Sheet1'!$L$16"}</definedName>
    <definedName name="kghkgh" localSheetId="20" hidden="1">#REF!</definedName>
    <definedName name="kghkgh" localSheetId="21" hidden="1">#REF!</definedName>
    <definedName name="kghkgh" localSheetId="13" hidden="1">#REF!</definedName>
    <definedName name="kghkgh" localSheetId="3" hidden="1">#REF!</definedName>
    <definedName name="kghkgh" localSheetId="14" hidden="1">#REF!</definedName>
    <definedName name="kghkgh" localSheetId="10" hidden="1">#REF!</definedName>
    <definedName name="kghkgh" localSheetId="15" hidden="1">#REF!</definedName>
    <definedName name="kghkgh" localSheetId="9" hidden="1">#REF!</definedName>
    <definedName name="kghkgh" localSheetId="11" hidden="1">#REF!</definedName>
    <definedName name="kghkgh" localSheetId="19" hidden="1">#REF!</definedName>
    <definedName name="kghkgh" localSheetId="27" hidden="1">#REF!</definedName>
    <definedName name="kghkgh" localSheetId="25" hidden="1">#REF!</definedName>
    <definedName name="kghkgh" hidden="1">#REF!</definedName>
    <definedName name="khla09" localSheetId="21" hidden="1">{"'Sheet1'!$L$16"}</definedName>
    <definedName name="khla09" localSheetId="13" hidden="1">{"'Sheet1'!$L$16"}</definedName>
    <definedName name="khla09" localSheetId="1" hidden="1">{"'Sheet1'!$L$16"}</definedName>
    <definedName name="khla09" localSheetId="2" hidden="1">{"'Sheet1'!$L$16"}</definedName>
    <definedName name="khla09" localSheetId="3" hidden="1">{"'Sheet1'!$L$16"}</definedName>
    <definedName name="khla09" localSheetId="14" hidden="1">{"'Sheet1'!$L$16"}</definedName>
    <definedName name="khla09" localSheetId="4" hidden="1">{"'Sheet1'!$L$16"}</definedName>
    <definedName name="khla09" localSheetId="10" hidden="1">{"'Sheet1'!$L$16"}</definedName>
    <definedName name="khla09" localSheetId="8" hidden="1">{"'Sheet1'!$L$16"}</definedName>
    <definedName name="khla09" localSheetId="15" hidden="1">{"'Sheet1'!$L$16"}</definedName>
    <definedName name="khla09" localSheetId="5" hidden="1">{"'Sheet1'!$L$16"}</definedName>
    <definedName name="khla09" localSheetId="7" hidden="1">{"'Sheet1'!$L$16"}</definedName>
    <definedName name="khla09" localSheetId="9" hidden="1">{"'Sheet1'!$L$16"}</definedName>
    <definedName name="khla09" localSheetId="11" hidden="1">{"'Sheet1'!$L$16"}</definedName>
    <definedName name="khla09" localSheetId="12" hidden="1">{"'Sheet1'!$L$16"}</definedName>
    <definedName name="khla09" localSheetId="19" hidden="1">{"'Sheet1'!$L$16"}</definedName>
    <definedName name="khla09" localSheetId="6" hidden="1">{"'Sheet1'!$L$16"}</definedName>
    <definedName name="khla09" localSheetId="27" hidden="1">{"'Sheet1'!$L$16"}</definedName>
    <definedName name="khla09" localSheetId="24" hidden="1">{"'Sheet1'!$L$16"}</definedName>
    <definedName name="khla09" localSheetId="25" hidden="1">{"'Sheet1'!$L$16"}</definedName>
    <definedName name="khla09" hidden="1">{"'Sheet1'!$L$16"}</definedName>
    <definedName name="khongtruotgia" localSheetId="20" hidden="1">{"'Sheet1'!$L$16"}</definedName>
    <definedName name="khongtruotgia" localSheetId="21" hidden="1">{"'Sheet1'!$L$16"}</definedName>
    <definedName name="khongtruotgia" localSheetId="22" hidden="1">{"'Sheet1'!$L$16"}</definedName>
    <definedName name="khongtruotgia" localSheetId="13"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14" hidden="1">{"'Sheet1'!$L$16"}</definedName>
    <definedName name="khongtruotgia" localSheetId="4" hidden="1">{"'Sheet1'!$L$16"}</definedName>
    <definedName name="khongtruotgia" localSheetId="10" hidden="1">{"'Sheet1'!$L$16"}</definedName>
    <definedName name="khongtruotgia" localSheetId="8" hidden="1">{"'Sheet1'!$L$16"}</definedName>
    <definedName name="khongtruotgia" localSheetId="15" hidden="1">{"'Sheet1'!$L$16"}</definedName>
    <definedName name="khongtruotgia" localSheetId="5" hidden="1">{"'Sheet1'!$L$16"}</definedName>
    <definedName name="khongtruotgia" localSheetId="7" hidden="1">{"'Sheet1'!$L$16"}</definedName>
    <definedName name="khongtruotgia" localSheetId="9" hidden="1">{"'Sheet1'!$L$16"}</definedName>
    <definedName name="khongtruotgia" localSheetId="11" hidden="1">{"'Sheet1'!$L$16"}</definedName>
    <definedName name="khongtruotgia" localSheetId="12" hidden="1">{"'Sheet1'!$L$16"}</definedName>
    <definedName name="khongtruotgia" localSheetId="19" hidden="1">{"'Sheet1'!$L$16"}</definedName>
    <definedName name="khongtruotgia" localSheetId="6" hidden="1">{"'Sheet1'!$L$16"}</definedName>
    <definedName name="khongtruotgia" localSheetId="27" hidden="1">{"'Sheet1'!$L$16"}</definedName>
    <definedName name="khongtruotgia" localSheetId="24" hidden="1">{"'Sheet1'!$L$16"}</definedName>
    <definedName name="khongtruotgia" localSheetId="25" hidden="1">{"'Sheet1'!$L$16"}</definedName>
    <definedName name="khongtruotgia" hidden="1">{"'Sheet1'!$L$16"}</definedName>
    <definedName name="khvh09" localSheetId="21" hidden="1">{"'Sheet1'!$L$16"}</definedName>
    <definedName name="khvh09" localSheetId="13" hidden="1">{"'Sheet1'!$L$16"}</definedName>
    <definedName name="khvh09" localSheetId="1" hidden="1">{"'Sheet1'!$L$16"}</definedName>
    <definedName name="khvh09" localSheetId="2" hidden="1">{"'Sheet1'!$L$16"}</definedName>
    <definedName name="khvh09" localSheetId="3" hidden="1">{"'Sheet1'!$L$16"}</definedName>
    <definedName name="khvh09" localSheetId="14" hidden="1">{"'Sheet1'!$L$16"}</definedName>
    <definedName name="khvh09" localSheetId="4" hidden="1">{"'Sheet1'!$L$16"}</definedName>
    <definedName name="khvh09" localSheetId="10" hidden="1">{"'Sheet1'!$L$16"}</definedName>
    <definedName name="khvh09" localSheetId="8" hidden="1">{"'Sheet1'!$L$16"}</definedName>
    <definedName name="khvh09" localSheetId="15" hidden="1">{"'Sheet1'!$L$16"}</definedName>
    <definedName name="khvh09" localSheetId="5" hidden="1">{"'Sheet1'!$L$16"}</definedName>
    <definedName name="khvh09" localSheetId="7" hidden="1">{"'Sheet1'!$L$16"}</definedName>
    <definedName name="khvh09" localSheetId="9" hidden="1">{"'Sheet1'!$L$16"}</definedName>
    <definedName name="khvh09" localSheetId="11" hidden="1">{"'Sheet1'!$L$16"}</definedName>
    <definedName name="khvh09" localSheetId="12" hidden="1">{"'Sheet1'!$L$16"}</definedName>
    <definedName name="khvh09" localSheetId="19" hidden="1">{"'Sheet1'!$L$16"}</definedName>
    <definedName name="khvh09" localSheetId="6" hidden="1">{"'Sheet1'!$L$16"}</definedName>
    <definedName name="khvh09" localSheetId="27" hidden="1">{"'Sheet1'!$L$16"}</definedName>
    <definedName name="khvh09" localSheetId="24" hidden="1">{"'Sheet1'!$L$16"}</definedName>
    <definedName name="khvh09" localSheetId="25" hidden="1">{"'Sheet1'!$L$16"}</definedName>
    <definedName name="khvh09" hidden="1">{"'Sheet1'!$L$16"}</definedName>
    <definedName name="khvx09" localSheetId="21" hidden="1">{#N/A,#N/A,FALSE,"Chi tiÆt"}</definedName>
    <definedName name="khvx09" localSheetId="13"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localSheetId="14" hidden="1">{#N/A,#N/A,FALSE,"Chi tiÆt"}</definedName>
    <definedName name="khvx09" localSheetId="4" hidden="1">{#N/A,#N/A,FALSE,"Chi tiÆt"}</definedName>
    <definedName name="khvx09" localSheetId="10" hidden="1">{#N/A,#N/A,FALSE,"Chi tiÆt"}</definedName>
    <definedName name="khvx09" localSheetId="8" hidden="1">{#N/A,#N/A,FALSE,"Chi tiÆt"}</definedName>
    <definedName name="khvx09" localSheetId="15" hidden="1">{#N/A,#N/A,FALSE,"Chi tiÆt"}</definedName>
    <definedName name="khvx09" localSheetId="5" hidden="1">{#N/A,#N/A,FALSE,"Chi tiÆt"}</definedName>
    <definedName name="khvx09" localSheetId="7" hidden="1">{#N/A,#N/A,FALSE,"Chi tiÆt"}</definedName>
    <definedName name="khvx09" localSheetId="9" hidden="1">{#N/A,#N/A,FALSE,"Chi tiÆt"}</definedName>
    <definedName name="khvx09" localSheetId="11" hidden="1">{#N/A,#N/A,FALSE,"Chi tiÆt"}</definedName>
    <definedName name="khvx09" localSheetId="12" hidden="1">{#N/A,#N/A,FALSE,"Chi tiÆt"}</definedName>
    <definedName name="khvx09" localSheetId="19" hidden="1">{#N/A,#N/A,FALSE,"Chi tiÆt"}</definedName>
    <definedName name="khvx09" localSheetId="6" hidden="1">{#N/A,#N/A,FALSE,"Chi tiÆt"}</definedName>
    <definedName name="khvx09" localSheetId="27" hidden="1">{#N/A,#N/A,FALSE,"Chi tiÆt"}</definedName>
    <definedName name="khvx09" localSheetId="24" hidden="1">{#N/A,#N/A,FALSE,"Chi tiÆt"}</definedName>
    <definedName name="khvx09" localSheetId="25" hidden="1">{#N/A,#N/A,FALSE,"Chi tiÆt"}</definedName>
    <definedName name="khvx09" hidden="1">{#N/A,#N/A,FALSE,"Chi tiÆt"}</definedName>
    <definedName name="KHYt09" localSheetId="21" hidden="1">{"'Sheet1'!$L$16"}</definedName>
    <definedName name="KHYt09" localSheetId="13" hidden="1">{"'Sheet1'!$L$16"}</definedName>
    <definedName name="KHYt09" localSheetId="1" hidden="1">{"'Sheet1'!$L$16"}</definedName>
    <definedName name="KHYt09" localSheetId="2" hidden="1">{"'Sheet1'!$L$16"}</definedName>
    <definedName name="KHYt09" localSheetId="3" hidden="1">{"'Sheet1'!$L$16"}</definedName>
    <definedName name="KHYt09" localSheetId="14" hidden="1">{"'Sheet1'!$L$16"}</definedName>
    <definedName name="KHYt09" localSheetId="4" hidden="1">{"'Sheet1'!$L$16"}</definedName>
    <definedName name="KHYt09" localSheetId="10" hidden="1">{"'Sheet1'!$L$16"}</definedName>
    <definedName name="KHYt09" localSheetId="8" hidden="1">{"'Sheet1'!$L$16"}</definedName>
    <definedName name="KHYt09" localSheetId="15" hidden="1">{"'Sheet1'!$L$16"}</definedName>
    <definedName name="KHYt09" localSheetId="5" hidden="1">{"'Sheet1'!$L$16"}</definedName>
    <definedName name="KHYt09" localSheetId="7" hidden="1">{"'Sheet1'!$L$16"}</definedName>
    <definedName name="KHYt09" localSheetId="9" hidden="1">{"'Sheet1'!$L$16"}</definedName>
    <definedName name="KHYt09" localSheetId="11" hidden="1">{"'Sheet1'!$L$16"}</definedName>
    <definedName name="KHYt09" localSheetId="12" hidden="1">{"'Sheet1'!$L$16"}</definedName>
    <definedName name="KHYt09" localSheetId="19" hidden="1">{"'Sheet1'!$L$16"}</definedName>
    <definedName name="KHYt09" localSheetId="6" hidden="1">{"'Sheet1'!$L$16"}</definedName>
    <definedName name="KHYt09" localSheetId="27" hidden="1">{"'Sheet1'!$L$16"}</definedName>
    <definedName name="KHYt09" localSheetId="24" hidden="1">{"'Sheet1'!$L$16"}</definedName>
    <definedName name="KHYt09" localSheetId="25" hidden="1">{"'Sheet1'!$L$16"}</definedName>
    <definedName name="KHYt09" hidden="1">{"'Sheet1'!$L$16"}</definedName>
    <definedName name="kjgjyhb" localSheetId="21" hidden="1">{"Offgrid",#N/A,FALSE,"OFFGRID";"Region",#N/A,FALSE,"REGION";"Offgrid -2",#N/A,FALSE,"OFFGRID";"WTP",#N/A,FALSE,"WTP";"WTP -2",#N/A,FALSE,"WTP";"Project",#N/A,FALSE,"PROJECT";"Summary -2",#N/A,FALSE,"SUMMARY"}</definedName>
    <definedName name="kjgjyhb" localSheetId="13"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14"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10"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localSheetId="15"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9" hidden="1">{"Offgrid",#N/A,FALSE,"OFFGRID";"Region",#N/A,FALSE,"REGION";"Offgrid -2",#N/A,FALSE,"OFFGRID";"WTP",#N/A,FALSE,"WTP";"WTP -2",#N/A,FALSE,"WTP";"Project",#N/A,FALSE,"PROJECT";"Summary -2",#N/A,FALSE,"SUMMARY"}</definedName>
    <definedName name="kjgjyhb" localSheetId="11" hidden="1">{"Offgrid",#N/A,FALSE,"OFFGRID";"Region",#N/A,FALSE,"REGION";"Offgrid -2",#N/A,FALSE,"OFFGRID";"WTP",#N/A,FALSE,"WTP";"WTP -2",#N/A,FALSE,"WTP";"Project",#N/A,FALSE,"PROJECT";"Summary -2",#N/A,FALSE,"SUMMARY"}</definedName>
    <definedName name="kjgjyhb" localSheetId="12" hidden="1">{"Offgrid",#N/A,FALSE,"OFFGRID";"Region",#N/A,FALSE,"REGION";"Offgrid -2",#N/A,FALSE,"OFFGRID";"WTP",#N/A,FALSE,"WTP";"WTP -2",#N/A,FALSE,"WTP";"Project",#N/A,FALSE,"PROJECT";"Summary -2",#N/A,FALSE,"SUMMARY"}</definedName>
    <definedName name="kjgjyhb" localSheetId="19"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27" hidden="1">{"Offgrid",#N/A,FALSE,"OFFGRID";"Region",#N/A,FALSE,"REGION";"Offgrid -2",#N/A,FALSE,"OFFGRID";"WTP",#N/A,FALSE,"WTP";"WTP -2",#N/A,FALSE,"WTP";"Project",#N/A,FALSE,"PROJECT";"Summary -2",#N/A,FALSE,"SUMMARY"}</definedName>
    <definedName name="kjgjyhb" localSheetId="24" hidden="1">{"Offgrid",#N/A,FALSE,"OFFGRID";"Region",#N/A,FALSE,"REGION";"Offgrid -2",#N/A,FALSE,"OFFGRID";"WTP",#N/A,FALSE,"WTP";"WTP -2",#N/A,FALSE,"WTP";"Project",#N/A,FALSE,"PROJECT";"Summary -2",#N/A,FALSE,"SUMMARY"}</definedName>
    <definedName name="kjgjyhb" localSheetId="2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21" hidden="1">{"'Sheet1'!$L$16"}</definedName>
    <definedName name="KLduonggiaods" localSheetId="13" hidden="1">{"'Sheet1'!$L$16"}</definedName>
    <definedName name="KLduonggiaods" localSheetId="1" hidden="1">{"'Sheet1'!$L$16"}</definedName>
    <definedName name="KLduonggiaods" localSheetId="2" hidden="1">{"'Sheet1'!$L$16"}</definedName>
    <definedName name="KLduonggiaods" localSheetId="3" hidden="1">{"'Sheet1'!$L$16"}</definedName>
    <definedName name="KLduonggiaods" localSheetId="14" hidden="1">{"'Sheet1'!$L$16"}</definedName>
    <definedName name="KLduonggiaods" localSheetId="4" hidden="1">{"'Sheet1'!$L$16"}</definedName>
    <definedName name="KLduonggiaods" localSheetId="10" hidden="1">{"'Sheet1'!$L$16"}</definedName>
    <definedName name="KLduonggiaods" localSheetId="8" hidden="1">{"'Sheet1'!$L$16"}</definedName>
    <definedName name="KLduonggiaods" localSheetId="15" hidden="1">{"'Sheet1'!$L$16"}</definedName>
    <definedName name="KLduonggiaods" localSheetId="5" hidden="1">{"'Sheet1'!$L$16"}</definedName>
    <definedName name="KLduonggiaods" localSheetId="7" hidden="1">{"'Sheet1'!$L$16"}</definedName>
    <definedName name="KLduonggiaods" localSheetId="9" hidden="1">{"'Sheet1'!$L$16"}</definedName>
    <definedName name="KLduonggiaods" localSheetId="11" hidden="1">{"'Sheet1'!$L$16"}</definedName>
    <definedName name="KLduonggiaods" localSheetId="12" hidden="1">{"'Sheet1'!$L$16"}</definedName>
    <definedName name="KLduonggiaods" localSheetId="19" hidden="1">{"'Sheet1'!$L$16"}</definedName>
    <definedName name="KLduonggiaods" localSheetId="6" hidden="1">{"'Sheet1'!$L$16"}</definedName>
    <definedName name="KLduonggiaods" localSheetId="27" hidden="1">{"'Sheet1'!$L$16"}</definedName>
    <definedName name="KLduonggiaods" localSheetId="24" hidden="1">{"'Sheet1'!$L$16"}</definedName>
    <definedName name="KLduonggiaods" localSheetId="25" hidden="1">{"'Sheet1'!$L$16"}</definedName>
    <definedName name="KLduonggiaods" hidden="1">{"'Sheet1'!$L$16"}</definedName>
    <definedName name="klgÈ" localSheetId="21" hidden="1">{"'Sheet1'!$L$16"}</definedName>
    <definedName name="klgÈ" localSheetId="13" hidden="1">{"'Sheet1'!$L$16"}</definedName>
    <definedName name="klgÈ" localSheetId="1" hidden="1">{"'Sheet1'!$L$16"}</definedName>
    <definedName name="klgÈ" localSheetId="2" hidden="1">{"'Sheet1'!$L$16"}</definedName>
    <definedName name="klgÈ" localSheetId="3" hidden="1">{"'Sheet1'!$L$16"}</definedName>
    <definedName name="klgÈ" localSheetId="14" hidden="1">{"'Sheet1'!$L$16"}</definedName>
    <definedName name="klgÈ" localSheetId="4" hidden="1">{"'Sheet1'!$L$16"}</definedName>
    <definedName name="klgÈ" localSheetId="10" hidden="1">{"'Sheet1'!$L$16"}</definedName>
    <definedName name="klgÈ" localSheetId="8" hidden="1">{"'Sheet1'!$L$16"}</definedName>
    <definedName name="klgÈ" localSheetId="15" hidden="1">{"'Sheet1'!$L$16"}</definedName>
    <definedName name="klgÈ" localSheetId="5" hidden="1">{"'Sheet1'!$L$16"}</definedName>
    <definedName name="klgÈ" localSheetId="7" hidden="1">{"'Sheet1'!$L$16"}</definedName>
    <definedName name="klgÈ" localSheetId="9" hidden="1">{"'Sheet1'!$L$16"}</definedName>
    <definedName name="klgÈ" localSheetId="11" hidden="1">{"'Sheet1'!$L$16"}</definedName>
    <definedName name="klgÈ" localSheetId="12" hidden="1">{"'Sheet1'!$L$16"}</definedName>
    <definedName name="klgÈ" localSheetId="19" hidden="1">{"'Sheet1'!$L$16"}</definedName>
    <definedName name="klgÈ" localSheetId="6" hidden="1">{"'Sheet1'!$L$16"}</definedName>
    <definedName name="klgÈ" localSheetId="27" hidden="1">{"'Sheet1'!$L$16"}</definedName>
    <definedName name="klgÈ" localSheetId="24" hidden="1">{"'Sheet1'!$L$16"}</definedName>
    <definedName name="klgÈ" localSheetId="25" hidden="1">{"'Sheet1'!$L$16"}</definedName>
    <definedName name="klgÈ" hidden="1">{"'Sheet1'!$L$16"}</definedName>
    <definedName name="klvs" localSheetId="21" hidden="1">{"'Sheet1'!$L$16"}</definedName>
    <definedName name="klvs" localSheetId="13" hidden="1">{"'Sheet1'!$L$16"}</definedName>
    <definedName name="klvs" localSheetId="1" hidden="1">{"'Sheet1'!$L$16"}</definedName>
    <definedName name="klvs" localSheetId="2" hidden="1">{"'Sheet1'!$L$16"}</definedName>
    <definedName name="klvs" localSheetId="3" hidden="1">{"'Sheet1'!$L$16"}</definedName>
    <definedName name="klvs" localSheetId="14" hidden="1">{"'Sheet1'!$L$16"}</definedName>
    <definedName name="klvs" localSheetId="4" hidden="1">{"'Sheet1'!$L$16"}</definedName>
    <definedName name="klvs" localSheetId="10" hidden="1">{"'Sheet1'!$L$16"}</definedName>
    <definedName name="klvs" localSheetId="8" hidden="1">{"'Sheet1'!$L$16"}</definedName>
    <definedName name="klvs" localSheetId="15" hidden="1">{"'Sheet1'!$L$16"}</definedName>
    <definedName name="klvs" localSheetId="5" hidden="1">{"'Sheet1'!$L$16"}</definedName>
    <definedName name="klvs" localSheetId="7" hidden="1">{"'Sheet1'!$L$16"}</definedName>
    <definedName name="klvs" localSheetId="9" hidden="1">{"'Sheet1'!$L$16"}</definedName>
    <definedName name="klvs" localSheetId="11" hidden="1">{"'Sheet1'!$L$16"}</definedName>
    <definedName name="klvs" localSheetId="12" hidden="1">{"'Sheet1'!$L$16"}</definedName>
    <definedName name="klvs" localSheetId="19" hidden="1">{"'Sheet1'!$L$16"}</definedName>
    <definedName name="klvs" localSheetId="6" hidden="1">{"'Sheet1'!$L$16"}</definedName>
    <definedName name="klvs" localSheetId="27" hidden="1">{"'Sheet1'!$L$16"}</definedName>
    <definedName name="klvs" localSheetId="24" hidden="1">{"'Sheet1'!$L$16"}</definedName>
    <definedName name="klvs" localSheetId="25" hidden="1">{"'Sheet1'!$L$16"}</definedName>
    <definedName name="klvs" hidden="1">{"'Sheet1'!$L$16"}</definedName>
    <definedName name="ksbn" localSheetId="20" hidden="1">{"'Sheet1'!$L$16"}</definedName>
    <definedName name="ksbn" localSheetId="21" hidden="1">{"'Sheet1'!$L$16"}</definedName>
    <definedName name="ksbn" localSheetId="22" hidden="1">{"'Sheet1'!$L$16"}</definedName>
    <definedName name="ksbn" localSheetId="13" hidden="1">{"'Sheet1'!$L$16"}</definedName>
    <definedName name="ksbn" localSheetId="1" hidden="1">{"'Sheet1'!$L$16"}</definedName>
    <definedName name="ksbn" localSheetId="2" hidden="1">{"'Sheet1'!$L$16"}</definedName>
    <definedName name="ksbn" localSheetId="3" hidden="1">{"'Sheet1'!$L$16"}</definedName>
    <definedName name="ksbn" localSheetId="14" hidden="1">{"'Sheet1'!$L$16"}</definedName>
    <definedName name="ksbn" localSheetId="4" hidden="1">{"'Sheet1'!$L$16"}</definedName>
    <definedName name="ksbn" localSheetId="10" hidden="1">{"'Sheet1'!$L$16"}</definedName>
    <definedName name="ksbn" localSheetId="8" hidden="1">{"'Sheet1'!$L$16"}</definedName>
    <definedName name="ksbn" localSheetId="15" hidden="1">{"'Sheet1'!$L$16"}</definedName>
    <definedName name="ksbn" localSheetId="5" hidden="1">{"'Sheet1'!$L$16"}</definedName>
    <definedName name="ksbn" localSheetId="7" hidden="1">{"'Sheet1'!$L$16"}</definedName>
    <definedName name="ksbn" localSheetId="9" hidden="1">{"'Sheet1'!$L$16"}</definedName>
    <definedName name="ksbn" localSheetId="11" hidden="1">{"'Sheet1'!$L$16"}</definedName>
    <definedName name="ksbn" localSheetId="12" hidden="1">{"'Sheet1'!$L$16"}</definedName>
    <definedName name="ksbn" localSheetId="19" hidden="1">{"'Sheet1'!$L$16"}</definedName>
    <definedName name="ksbn" localSheetId="6" hidden="1">{"'Sheet1'!$L$16"}</definedName>
    <definedName name="ksbn" localSheetId="27" hidden="1">{"'Sheet1'!$L$16"}</definedName>
    <definedName name="ksbn" localSheetId="24" hidden="1">{"'Sheet1'!$L$16"}</definedName>
    <definedName name="ksbn" localSheetId="25" hidden="1">{"'Sheet1'!$L$16"}</definedName>
    <definedName name="ksbn" hidden="1">{"'Sheet1'!$L$16"}</definedName>
    <definedName name="kshn" localSheetId="20" hidden="1">{"'Sheet1'!$L$16"}</definedName>
    <definedName name="kshn" localSheetId="21" hidden="1">{"'Sheet1'!$L$16"}</definedName>
    <definedName name="kshn" localSheetId="22" hidden="1">{"'Sheet1'!$L$16"}</definedName>
    <definedName name="kshn" localSheetId="13" hidden="1">{"'Sheet1'!$L$16"}</definedName>
    <definedName name="kshn" localSheetId="1" hidden="1">{"'Sheet1'!$L$16"}</definedName>
    <definedName name="kshn" localSheetId="2" hidden="1">{"'Sheet1'!$L$16"}</definedName>
    <definedName name="kshn" localSheetId="3" hidden="1">{"'Sheet1'!$L$16"}</definedName>
    <definedName name="kshn" localSheetId="14" hidden="1">{"'Sheet1'!$L$16"}</definedName>
    <definedName name="kshn" localSheetId="4" hidden="1">{"'Sheet1'!$L$16"}</definedName>
    <definedName name="kshn" localSheetId="10" hidden="1">{"'Sheet1'!$L$16"}</definedName>
    <definedName name="kshn" localSheetId="8" hidden="1">{"'Sheet1'!$L$16"}</definedName>
    <definedName name="kshn" localSheetId="15" hidden="1">{"'Sheet1'!$L$16"}</definedName>
    <definedName name="kshn" localSheetId="5" hidden="1">{"'Sheet1'!$L$16"}</definedName>
    <definedName name="kshn" localSheetId="7" hidden="1">{"'Sheet1'!$L$16"}</definedName>
    <definedName name="kshn" localSheetId="9" hidden="1">{"'Sheet1'!$L$16"}</definedName>
    <definedName name="kshn" localSheetId="11" hidden="1">{"'Sheet1'!$L$16"}</definedName>
    <definedName name="kshn" localSheetId="12" hidden="1">{"'Sheet1'!$L$16"}</definedName>
    <definedName name="kshn" localSheetId="19" hidden="1">{"'Sheet1'!$L$16"}</definedName>
    <definedName name="kshn" localSheetId="6" hidden="1">{"'Sheet1'!$L$16"}</definedName>
    <definedName name="kshn" localSheetId="27" hidden="1">{"'Sheet1'!$L$16"}</definedName>
    <definedName name="kshn" localSheetId="24" hidden="1">{"'Sheet1'!$L$16"}</definedName>
    <definedName name="kshn" localSheetId="25" hidden="1">{"'Sheet1'!$L$16"}</definedName>
    <definedName name="kshn" hidden="1">{"'Sheet1'!$L$16"}</definedName>
    <definedName name="ksls" localSheetId="20" hidden="1">{"'Sheet1'!$L$16"}</definedName>
    <definedName name="ksls" localSheetId="21" hidden="1">{"'Sheet1'!$L$16"}</definedName>
    <definedName name="ksls" localSheetId="22" hidden="1">{"'Sheet1'!$L$16"}</definedName>
    <definedName name="ksls" localSheetId="13" hidden="1">{"'Sheet1'!$L$16"}</definedName>
    <definedName name="ksls" localSheetId="1" hidden="1">{"'Sheet1'!$L$16"}</definedName>
    <definedName name="ksls" localSheetId="2" hidden="1">{"'Sheet1'!$L$16"}</definedName>
    <definedName name="ksls" localSheetId="3" hidden="1">{"'Sheet1'!$L$16"}</definedName>
    <definedName name="ksls" localSheetId="14" hidden="1">{"'Sheet1'!$L$16"}</definedName>
    <definedName name="ksls" localSheetId="4" hidden="1">{"'Sheet1'!$L$16"}</definedName>
    <definedName name="ksls" localSheetId="10" hidden="1">{"'Sheet1'!$L$16"}</definedName>
    <definedName name="ksls" localSheetId="8" hidden="1">{"'Sheet1'!$L$16"}</definedName>
    <definedName name="ksls" localSheetId="15" hidden="1">{"'Sheet1'!$L$16"}</definedName>
    <definedName name="ksls" localSheetId="5" hidden="1">{"'Sheet1'!$L$16"}</definedName>
    <definedName name="ksls" localSheetId="7" hidden="1">{"'Sheet1'!$L$16"}</definedName>
    <definedName name="ksls" localSheetId="9" hidden="1">{"'Sheet1'!$L$16"}</definedName>
    <definedName name="ksls" localSheetId="11" hidden="1">{"'Sheet1'!$L$16"}</definedName>
    <definedName name="ksls" localSheetId="12" hidden="1">{"'Sheet1'!$L$16"}</definedName>
    <definedName name="ksls" localSheetId="19" hidden="1">{"'Sheet1'!$L$16"}</definedName>
    <definedName name="ksls" localSheetId="6" hidden="1">{"'Sheet1'!$L$16"}</definedName>
    <definedName name="ksls" localSheetId="27" hidden="1">{"'Sheet1'!$L$16"}</definedName>
    <definedName name="ksls" localSheetId="24" hidden="1">{"'Sheet1'!$L$16"}</definedName>
    <definedName name="ksls" localSheetId="25" hidden="1">{"'Sheet1'!$L$16"}</definedName>
    <definedName name="ksls" hidden="1">{"'Sheet1'!$L$16"}</definedName>
    <definedName name="l" localSheetId="22" hidden="1">{"'Sheet1'!$L$16"}</definedName>
    <definedName name="l" localSheetId="24" hidden="1">{"'Sheet1'!$L$16"}</definedName>
    <definedName name="l" hidden="1">{"'Sheet1'!$L$16"}</definedName>
    <definedName name="l2pa1" localSheetId="21" hidden="1">{"'Sheet1'!$L$16"}</definedName>
    <definedName name="l2pa1" localSheetId="13" hidden="1">{"'Sheet1'!$L$16"}</definedName>
    <definedName name="l2pa1" localSheetId="1" hidden="1">{"'Sheet1'!$L$16"}</definedName>
    <definedName name="l2pa1" localSheetId="2" hidden="1">{"'Sheet1'!$L$16"}</definedName>
    <definedName name="l2pa1" localSheetId="3" hidden="1">{"'Sheet1'!$L$16"}</definedName>
    <definedName name="l2pa1" localSheetId="14" hidden="1">{"'Sheet1'!$L$16"}</definedName>
    <definedName name="l2pa1" localSheetId="4" hidden="1">{"'Sheet1'!$L$16"}</definedName>
    <definedName name="l2pa1" localSheetId="10" hidden="1">{"'Sheet1'!$L$16"}</definedName>
    <definedName name="l2pa1" localSheetId="8" hidden="1">{"'Sheet1'!$L$16"}</definedName>
    <definedName name="l2pa1" localSheetId="15" hidden="1">{"'Sheet1'!$L$16"}</definedName>
    <definedName name="l2pa1" localSheetId="5" hidden="1">{"'Sheet1'!$L$16"}</definedName>
    <definedName name="l2pa1" localSheetId="7" hidden="1">{"'Sheet1'!$L$16"}</definedName>
    <definedName name="l2pa1" localSheetId="9" hidden="1">{"'Sheet1'!$L$16"}</definedName>
    <definedName name="l2pa1" localSheetId="11" hidden="1">{"'Sheet1'!$L$16"}</definedName>
    <definedName name="l2pa1" localSheetId="12" hidden="1">{"'Sheet1'!$L$16"}</definedName>
    <definedName name="l2pa1" localSheetId="19" hidden="1">{"'Sheet1'!$L$16"}</definedName>
    <definedName name="l2pa1" localSheetId="6" hidden="1">{"'Sheet1'!$L$16"}</definedName>
    <definedName name="l2pa1" localSheetId="27" hidden="1">{"'Sheet1'!$L$16"}</definedName>
    <definedName name="l2pa1" localSheetId="24" hidden="1">{"'Sheet1'!$L$16"}</definedName>
    <definedName name="l2pa1" localSheetId="25" hidden="1">{"'Sheet1'!$L$16"}</definedName>
    <definedName name="l2pa1" hidden="1">{"'Sheet1'!$L$16"}</definedName>
    <definedName name="lam" localSheetId="21" hidden="1">{"'Sheet1'!$L$16"}</definedName>
    <definedName name="lam" localSheetId="13" hidden="1">{"'Sheet1'!$L$16"}</definedName>
    <definedName name="lam" localSheetId="1" hidden="1">{"'Sheet1'!$L$16"}</definedName>
    <definedName name="lam" localSheetId="2" hidden="1">{"'Sheet1'!$L$16"}</definedName>
    <definedName name="lam" localSheetId="3" hidden="1">{"'Sheet1'!$L$16"}</definedName>
    <definedName name="lam" localSheetId="14" hidden="1">{"'Sheet1'!$L$16"}</definedName>
    <definedName name="lam" localSheetId="4" hidden="1">{"'Sheet1'!$L$16"}</definedName>
    <definedName name="lam" localSheetId="10" hidden="1">{"'Sheet1'!$L$16"}</definedName>
    <definedName name="lam" localSheetId="8" hidden="1">{"'Sheet1'!$L$16"}</definedName>
    <definedName name="lam" localSheetId="15" hidden="1">{"'Sheet1'!$L$16"}</definedName>
    <definedName name="lam" localSheetId="5" hidden="1">{"'Sheet1'!$L$16"}</definedName>
    <definedName name="lam" localSheetId="7" hidden="1">{"'Sheet1'!$L$16"}</definedName>
    <definedName name="lam" localSheetId="9" hidden="1">{"'Sheet1'!$L$16"}</definedName>
    <definedName name="lam" localSheetId="11" hidden="1">{"'Sheet1'!$L$16"}</definedName>
    <definedName name="lam" localSheetId="12" hidden="1">{"'Sheet1'!$L$16"}</definedName>
    <definedName name="lam" localSheetId="19" hidden="1">{"'Sheet1'!$L$16"}</definedName>
    <definedName name="lam" localSheetId="6" hidden="1">{"'Sheet1'!$L$16"}</definedName>
    <definedName name="lam" localSheetId="27" hidden="1">{"'Sheet1'!$L$16"}</definedName>
    <definedName name="lam" localSheetId="24" hidden="1">{"'Sheet1'!$L$16"}</definedName>
    <definedName name="lam" localSheetId="25" hidden="1">{"'Sheet1'!$L$16"}</definedName>
    <definedName name="lam" hidden="1">{"'Sheet1'!$L$16"}</definedName>
    <definedName name="langson" localSheetId="20" hidden="1">{"'Sheet1'!$L$16"}</definedName>
    <definedName name="langson" localSheetId="21" hidden="1">{"'Sheet1'!$L$16"}</definedName>
    <definedName name="langson" localSheetId="22" hidden="1">{"'Sheet1'!$L$16"}</definedName>
    <definedName name="langson" localSheetId="13" hidden="1">{"'Sheet1'!$L$16"}</definedName>
    <definedName name="langson" localSheetId="1" hidden="1">{"'Sheet1'!$L$16"}</definedName>
    <definedName name="langson" localSheetId="2" hidden="1">{"'Sheet1'!$L$16"}</definedName>
    <definedName name="langson" localSheetId="3" hidden="1">{"'Sheet1'!$L$16"}</definedName>
    <definedName name="langson" localSheetId="14" hidden="1">{"'Sheet1'!$L$16"}</definedName>
    <definedName name="langson" localSheetId="4" hidden="1">{"'Sheet1'!$L$16"}</definedName>
    <definedName name="langson" localSheetId="10" hidden="1">{"'Sheet1'!$L$16"}</definedName>
    <definedName name="langson" localSheetId="8" hidden="1">{"'Sheet1'!$L$16"}</definedName>
    <definedName name="langson" localSheetId="15" hidden="1">{"'Sheet1'!$L$16"}</definedName>
    <definedName name="langson" localSheetId="5" hidden="1">{"'Sheet1'!$L$16"}</definedName>
    <definedName name="langson" localSheetId="7" hidden="1">{"'Sheet1'!$L$16"}</definedName>
    <definedName name="langson" localSheetId="9" hidden="1">{"'Sheet1'!$L$16"}</definedName>
    <definedName name="langson" localSheetId="11" hidden="1">{"'Sheet1'!$L$16"}</definedName>
    <definedName name="langson" localSheetId="12" hidden="1">{"'Sheet1'!$L$16"}</definedName>
    <definedName name="langson" localSheetId="19" hidden="1">{"'Sheet1'!$L$16"}</definedName>
    <definedName name="langson" localSheetId="6" hidden="1">{"'Sheet1'!$L$16"}</definedName>
    <definedName name="langson" localSheetId="27" hidden="1">{"'Sheet1'!$L$16"}</definedName>
    <definedName name="langson" localSheetId="24" hidden="1">{"'Sheet1'!$L$16"}</definedName>
    <definedName name="langson" localSheetId="25" hidden="1">{"'Sheet1'!$L$16"}</definedName>
    <definedName name="langson" hidden="1">{"'Sheet1'!$L$16"}</definedName>
    <definedName name="latxay" localSheetId="21" hidden="1">{"'Sheet1'!$L$16"}</definedName>
    <definedName name="latxay" localSheetId="13" hidden="1">{"'Sheet1'!$L$16"}</definedName>
    <definedName name="latxay" localSheetId="1" hidden="1">{"'Sheet1'!$L$16"}</definedName>
    <definedName name="latxay" localSheetId="2" hidden="1">{"'Sheet1'!$L$16"}</definedName>
    <definedName name="latxay" localSheetId="3" hidden="1">{"'Sheet1'!$L$16"}</definedName>
    <definedName name="latxay" localSheetId="14" hidden="1">{"'Sheet1'!$L$16"}</definedName>
    <definedName name="latxay" localSheetId="4" hidden="1">{"'Sheet1'!$L$16"}</definedName>
    <definedName name="latxay" localSheetId="10" hidden="1">{"'Sheet1'!$L$16"}</definedName>
    <definedName name="latxay" localSheetId="8" hidden="1">{"'Sheet1'!$L$16"}</definedName>
    <definedName name="latxay" localSheetId="15" hidden="1">{"'Sheet1'!$L$16"}</definedName>
    <definedName name="latxay" localSheetId="5" hidden="1">{"'Sheet1'!$L$16"}</definedName>
    <definedName name="latxay" localSheetId="7" hidden="1">{"'Sheet1'!$L$16"}</definedName>
    <definedName name="latxay" localSheetId="9" hidden="1">{"'Sheet1'!$L$16"}</definedName>
    <definedName name="latxay" localSheetId="11" hidden="1">{"'Sheet1'!$L$16"}</definedName>
    <definedName name="latxay" localSheetId="12" hidden="1">{"'Sheet1'!$L$16"}</definedName>
    <definedName name="latxay" localSheetId="19" hidden="1">{"'Sheet1'!$L$16"}</definedName>
    <definedName name="latxay" localSheetId="6" hidden="1">{"'Sheet1'!$L$16"}</definedName>
    <definedName name="latxay" localSheetId="27" hidden="1">{"'Sheet1'!$L$16"}</definedName>
    <definedName name="latxay" localSheetId="24" hidden="1">{"'Sheet1'!$L$16"}</definedName>
    <definedName name="latxay" localSheetId="25" hidden="1">{"'Sheet1'!$L$16"}</definedName>
    <definedName name="latxay" hidden="1">{"'Sheet1'!$L$16"}</definedName>
    <definedName name="lc" localSheetId="21" hidden="1">{"'Sheet1'!$L$16"}</definedName>
    <definedName name="lc" localSheetId="13" hidden="1">{"'Sheet1'!$L$16"}</definedName>
    <definedName name="lc" localSheetId="1" hidden="1">{"'Sheet1'!$L$16"}</definedName>
    <definedName name="lc" localSheetId="2" hidden="1">{"'Sheet1'!$L$16"}</definedName>
    <definedName name="lc" localSheetId="3" hidden="1">{"'Sheet1'!$L$16"}</definedName>
    <definedName name="lc" localSheetId="14" hidden="1">{"'Sheet1'!$L$16"}</definedName>
    <definedName name="lc" localSheetId="4" hidden="1">{"'Sheet1'!$L$16"}</definedName>
    <definedName name="lc" localSheetId="10" hidden="1">{"'Sheet1'!$L$16"}</definedName>
    <definedName name="lc" localSheetId="8" hidden="1">{"'Sheet1'!$L$16"}</definedName>
    <definedName name="lc" localSheetId="15" hidden="1">{"'Sheet1'!$L$16"}</definedName>
    <definedName name="lc" localSheetId="5" hidden="1">{"'Sheet1'!$L$16"}</definedName>
    <definedName name="lc" localSheetId="7" hidden="1">{"'Sheet1'!$L$16"}</definedName>
    <definedName name="lc" localSheetId="9" hidden="1">{"'Sheet1'!$L$16"}</definedName>
    <definedName name="lc" localSheetId="11" hidden="1">{"'Sheet1'!$L$16"}</definedName>
    <definedName name="lc" localSheetId="12" hidden="1">{"'Sheet1'!$L$16"}</definedName>
    <definedName name="lc" localSheetId="19" hidden="1">{"'Sheet1'!$L$16"}</definedName>
    <definedName name="lc" localSheetId="6" hidden="1">{"'Sheet1'!$L$16"}</definedName>
    <definedName name="lc" localSheetId="27" hidden="1">{"'Sheet1'!$L$16"}</definedName>
    <definedName name="lc" localSheetId="24" hidden="1">{"'Sheet1'!$L$16"}</definedName>
    <definedName name="lc" localSheetId="25" hidden="1">{"'Sheet1'!$L$16"}</definedName>
    <definedName name="lc" hidden="1">{"'Sheet1'!$L$16"}</definedName>
    <definedName name="linh" localSheetId="21" hidden="1">{"'Sheet1'!$L$16"}</definedName>
    <definedName name="linh" localSheetId="13" hidden="1">{"'Sheet1'!$L$16"}</definedName>
    <definedName name="linh" localSheetId="1" hidden="1">{"'Sheet1'!$L$16"}</definedName>
    <definedName name="linh" localSheetId="2" hidden="1">{"'Sheet1'!$L$16"}</definedName>
    <definedName name="linh" localSheetId="3" hidden="1">{"'Sheet1'!$L$16"}</definedName>
    <definedName name="linh" localSheetId="14" hidden="1">{"'Sheet1'!$L$16"}</definedName>
    <definedName name="linh" localSheetId="4" hidden="1">{"'Sheet1'!$L$16"}</definedName>
    <definedName name="linh" localSheetId="10" hidden="1">{"'Sheet1'!$L$16"}</definedName>
    <definedName name="linh" localSheetId="8" hidden="1">{"'Sheet1'!$L$16"}</definedName>
    <definedName name="linh" localSheetId="15" hidden="1">{"'Sheet1'!$L$16"}</definedName>
    <definedName name="linh" localSheetId="5" hidden="1">{"'Sheet1'!$L$16"}</definedName>
    <definedName name="linh" localSheetId="7" hidden="1">{"'Sheet1'!$L$16"}</definedName>
    <definedName name="linh" localSheetId="9" hidden="1">{"'Sheet1'!$L$16"}</definedName>
    <definedName name="linh" localSheetId="11" hidden="1">{"'Sheet1'!$L$16"}</definedName>
    <definedName name="linh" localSheetId="12" hidden="1">{"'Sheet1'!$L$16"}</definedName>
    <definedName name="linh" localSheetId="19" hidden="1">{"'Sheet1'!$L$16"}</definedName>
    <definedName name="linh" localSheetId="6" hidden="1">{"'Sheet1'!$L$16"}</definedName>
    <definedName name="linh" localSheetId="27" hidden="1">{"'Sheet1'!$L$16"}</definedName>
    <definedName name="linh" localSheetId="24" hidden="1">{"'Sheet1'!$L$16"}</definedName>
    <definedName name="linh" localSheetId="25" hidden="1">{"'Sheet1'!$L$16"}</definedName>
    <definedName name="linh" hidden="1">{"'Sheet1'!$L$16"}</definedName>
    <definedName name="lk" localSheetId="20" hidden="1">#REF!</definedName>
    <definedName name="lk" localSheetId="21" hidden="1">#REF!</definedName>
    <definedName name="lk" localSheetId="22" hidden="1">#REF!</definedName>
    <definedName name="lk" localSheetId="13" hidden="1">#REF!</definedName>
    <definedName name="lk" localSheetId="3" hidden="1">#REF!</definedName>
    <definedName name="lk" localSheetId="14" hidden="1">#REF!</definedName>
    <definedName name="lk" localSheetId="10" hidden="1">#REF!</definedName>
    <definedName name="lk" localSheetId="15" hidden="1">#REF!</definedName>
    <definedName name="lk" localSheetId="9" hidden="1">#REF!</definedName>
    <definedName name="lk" localSheetId="11" hidden="1">#REF!</definedName>
    <definedName name="lk" localSheetId="19" hidden="1">#REF!</definedName>
    <definedName name="lk" localSheetId="27" hidden="1">#REF!</definedName>
    <definedName name="lk" localSheetId="25" hidden="1">#REF!</definedName>
    <definedName name="lk" hidden="1">#REF!</definedName>
    <definedName name="luc" localSheetId="21" hidden="1">{"'Sheet1'!$L$16"}</definedName>
    <definedName name="luc" localSheetId="13" hidden="1">{"'Sheet1'!$L$16"}</definedName>
    <definedName name="luc" localSheetId="1" hidden="1">{"'Sheet1'!$L$16"}</definedName>
    <definedName name="luc" localSheetId="2" hidden="1">{"'Sheet1'!$L$16"}</definedName>
    <definedName name="luc" localSheetId="3" hidden="1">{"'Sheet1'!$L$16"}</definedName>
    <definedName name="luc" localSheetId="14" hidden="1">{"'Sheet1'!$L$16"}</definedName>
    <definedName name="luc" localSheetId="4" hidden="1">{"'Sheet1'!$L$16"}</definedName>
    <definedName name="luc" localSheetId="10" hidden="1">{"'Sheet1'!$L$16"}</definedName>
    <definedName name="luc" localSheetId="8" hidden="1">{"'Sheet1'!$L$16"}</definedName>
    <definedName name="luc" localSheetId="15" hidden="1">{"'Sheet1'!$L$16"}</definedName>
    <definedName name="luc" localSheetId="5" hidden="1">{"'Sheet1'!$L$16"}</definedName>
    <definedName name="luc" localSheetId="7" hidden="1">{"'Sheet1'!$L$16"}</definedName>
    <definedName name="luc" localSheetId="9" hidden="1">{"'Sheet1'!$L$16"}</definedName>
    <definedName name="luc" localSheetId="11" hidden="1">{"'Sheet1'!$L$16"}</definedName>
    <definedName name="luc" localSheetId="12" hidden="1">{"'Sheet1'!$L$16"}</definedName>
    <definedName name="luc" localSheetId="19" hidden="1">{"'Sheet1'!$L$16"}</definedName>
    <definedName name="luc" localSheetId="6" hidden="1">{"'Sheet1'!$L$16"}</definedName>
    <definedName name="luc" localSheetId="27" hidden="1">{"'Sheet1'!$L$16"}</definedName>
    <definedName name="luc" localSheetId="24" hidden="1">{"'Sheet1'!$L$16"}</definedName>
    <definedName name="luc" localSheetId="25" hidden="1">{"'Sheet1'!$L$16"}</definedName>
    <definedName name="luc" hidden="1">{"'Sheet1'!$L$16"}</definedName>
    <definedName name="m" localSheetId="20" hidden="1">{"'Sheet1'!$L$16"}</definedName>
    <definedName name="m" localSheetId="21" hidden="1">{"'Sheet1'!$L$16"}</definedName>
    <definedName name="m" localSheetId="22" hidden="1">{"'Sheet1'!$L$16"}</definedName>
    <definedName name="m" localSheetId="13" hidden="1">{"'Sheet1'!$L$16"}</definedName>
    <definedName name="m" localSheetId="14" hidden="1">{"'Sheet1'!$L$16"}</definedName>
    <definedName name="m" localSheetId="15" hidden="1">{"'Sheet1'!$L$16"}</definedName>
    <definedName name="m" localSheetId="19" hidden="1">{"'Sheet1'!$L$16"}</definedName>
    <definedName name="m" localSheetId="27" hidden="1">{"'Sheet1'!$L$16"}</definedName>
    <definedName name="m" localSheetId="24" hidden="1">{"'Sheet1'!$L$16"}</definedName>
    <definedName name="m" localSheetId="25" hidden="1">{"'Sheet1'!$L$16"}</definedName>
    <definedName name="m" hidden="1">{"'Sheet1'!$L$16"}</definedName>
    <definedName name="mai" localSheetId="21" hidden="1">{"'Sheet1'!$L$16"}</definedName>
    <definedName name="mai" localSheetId="13" hidden="1">{"'Sheet1'!$L$16"}</definedName>
    <definedName name="mai" localSheetId="1" hidden="1">{"'Sheet1'!$L$16"}</definedName>
    <definedName name="mai" localSheetId="2" hidden="1">{"'Sheet1'!$L$16"}</definedName>
    <definedName name="mai" localSheetId="3" hidden="1">{"'Sheet1'!$L$16"}</definedName>
    <definedName name="mai" localSheetId="14" hidden="1">{"'Sheet1'!$L$16"}</definedName>
    <definedName name="mai" localSheetId="4" hidden="1">{"'Sheet1'!$L$16"}</definedName>
    <definedName name="mai" localSheetId="10" hidden="1">{"'Sheet1'!$L$16"}</definedName>
    <definedName name="mai" localSheetId="8" hidden="1">{"'Sheet1'!$L$16"}</definedName>
    <definedName name="mai" localSheetId="15" hidden="1">{"'Sheet1'!$L$16"}</definedName>
    <definedName name="mai" localSheetId="5" hidden="1">{"'Sheet1'!$L$16"}</definedName>
    <definedName name="mai" localSheetId="7" hidden="1">{"'Sheet1'!$L$16"}</definedName>
    <definedName name="mai" localSheetId="9" hidden="1">{"'Sheet1'!$L$16"}</definedName>
    <definedName name="mai" localSheetId="11" hidden="1">{"'Sheet1'!$L$16"}</definedName>
    <definedName name="mai" localSheetId="12" hidden="1">{"'Sheet1'!$L$16"}</definedName>
    <definedName name="mai" localSheetId="19" hidden="1">{"'Sheet1'!$L$16"}</definedName>
    <definedName name="mai" localSheetId="6" hidden="1">{"'Sheet1'!$L$16"}</definedName>
    <definedName name="mai" localSheetId="27" hidden="1">{"'Sheet1'!$L$16"}</definedName>
    <definedName name="mai" localSheetId="24" hidden="1">{"'Sheet1'!$L$16"}</definedName>
    <definedName name="mai" localSheetId="25" hidden="1">{"'Sheet1'!$L$16"}</definedName>
    <definedName name="mai" hidden="1">{"'Sheet1'!$L$16"}</definedName>
    <definedName name="matbang" localSheetId="21" hidden="1">{"'Sheet1'!$L$16"}</definedName>
    <definedName name="matbang" localSheetId="13" hidden="1">{"'Sheet1'!$L$16"}</definedName>
    <definedName name="matbang" localSheetId="1" hidden="1">{"'Sheet1'!$L$16"}</definedName>
    <definedName name="matbang" localSheetId="2" hidden="1">{"'Sheet1'!$L$16"}</definedName>
    <definedName name="matbang" localSheetId="3" hidden="1">{"'Sheet1'!$L$16"}</definedName>
    <definedName name="matbang" localSheetId="14" hidden="1">{"'Sheet1'!$L$16"}</definedName>
    <definedName name="matbang" localSheetId="4" hidden="1">{"'Sheet1'!$L$16"}</definedName>
    <definedName name="matbang" localSheetId="10" hidden="1">{"'Sheet1'!$L$16"}</definedName>
    <definedName name="matbang" localSheetId="8" hidden="1">{"'Sheet1'!$L$16"}</definedName>
    <definedName name="matbang" localSheetId="15" hidden="1">{"'Sheet1'!$L$16"}</definedName>
    <definedName name="matbang" localSheetId="5" hidden="1">{"'Sheet1'!$L$16"}</definedName>
    <definedName name="matbang" localSheetId="7" hidden="1">{"'Sheet1'!$L$16"}</definedName>
    <definedName name="matbang" localSheetId="9" hidden="1">{"'Sheet1'!$L$16"}</definedName>
    <definedName name="matbang" localSheetId="11" hidden="1">{"'Sheet1'!$L$16"}</definedName>
    <definedName name="matbang" localSheetId="12" hidden="1">{"'Sheet1'!$L$16"}</definedName>
    <definedName name="matbang" localSheetId="19" hidden="1">{"'Sheet1'!$L$16"}</definedName>
    <definedName name="matbang" localSheetId="6" hidden="1">{"'Sheet1'!$L$16"}</definedName>
    <definedName name="matbang" localSheetId="27" hidden="1">{"'Sheet1'!$L$16"}</definedName>
    <definedName name="matbang" localSheetId="24" hidden="1">{"'Sheet1'!$L$16"}</definedName>
    <definedName name="matbang" localSheetId="25" hidden="1">{"'Sheet1'!$L$16"}</definedName>
    <definedName name="matbang" hidden="1">{"'Sheet1'!$L$16"}</definedName>
    <definedName name="minh" localSheetId="21" hidden="1">{"'Sheet1'!$L$16"}</definedName>
    <definedName name="minh" localSheetId="13" hidden="1">{"'Sheet1'!$L$16"}</definedName>
    <definedName name="minh" localSheetId="1" hidden="1">{"'Sheet1'!$L$16"}</definedName>
    <definedName name="minh" localSheetId="2" hidden="1">{"'Sheet1'!$L$16"}</definedName>
    <definedName name="minh" localSheetId="3" hidden="1">{"'Sheet1'!$L$16"}</definedName>
    <definedName name="minh" localSheetId="14" hidden="1">{"'Sheet1'!$L$16"}</definedName>
    <definedName name="minh" localSheetId="4" hidden="1">{"'Sheet1'!$L$16"}</definedName>
    <definedName name="minh" localSheetId="10" hidden="1">{"'Sheet1'!$L$16"}</definedName>
    <definedName name="minh" localSheetId="8" hidden="1">{"'Sheet1'!$L$16"}</definedName>
    <definedName name="minh" localSheetId="15" hidden="1">{"'Sheet1'!$L$16"}</definedName>
    <definedName name="minh" localSheetId="5" hidden="1">{"'Sheet1'!$L$16"}</definedName>
    <definedName name="minh" localSheetId="7" hidden="1">{"'Sheet1'!$L$16"}</definedName>
    <definedName name="minh" localSheetId="9" hidden="1">{"'Sheet1'!$L$16"}</definedName>
    <definedName name="minh" localSheetId="11" hidden="1">{"'Sheet1'!$L$16"}</definedName>
    <definedName name="minh" localSheetId="12" hidden="1">{"'Sheet1'!$L$16"}</definedName>
    <definedName name="minh" localSheetId="19" hidden="1">{"'Sheet1'!$L$16"}</definedName>
    <definedName name="minh" localSheetId="6" hidden="1">{"'Sheet1'!$L$16"}</definedName>
    <definedName name="minh" localSheetId="27" hidden="1">{"'Sheet1'!$L$16"}</definedName>
    <definedName name="minh" localSheetId="24" hidden="1">{"'Sheet1'!$L$16"}</definedName>
    <definedName name="minh" localSheetId="25" hidden="1">{"'Sheet1'!$L$16"}</definedName>
    <definedName name="minh" hidden="1">{"'Sheet1'!$L$16"}</definedName>
    <definedName name="mo" localSheetId="20" hidden="1">{"'Sheet1'!$L$16"}</definedName>
    <definedName name="mo" localSheetId="21" hidden="1">{"'Sheet1'!$L$16"}</definedName>
    <definedName name="mo" localSheetId="22" hidden="1">{"'Sheet1'!$L$16"}</definedName>
    <definedName name="mo" localSheetId="13" hidden="1">{"'Sheet1'!$L$16"}</definedName>
    <definedName name="mo" localSheetId="1" hidden="1">{"'Sheet1'!$L$16"}</definedName>
    <definedName name="mo" localSheetId="2" hidden="1">{"'Sheet1'!$L$16"}</definedName>
    <definedName name="mo" localSheetId="3" hidden="1">{"'Sheet1'!$L$16"}</definedName>
    <definedName name="mo" localSheetId="14" hidden="1">{"'Sheet1'!$L$16"}</definedName>
    <definedName name="mo" localSheetId="4" hidden="1">{"'Sheet1'!$L$16"}</definedName>
    <definedName name="mo" localSheetId="10" hidden="1">{"'Sheet1'!$L$16"}</definedName>
    <definedName name="mo" localSheetId="8" hidden="1">{"'Sheet1'!$L$16"}</definedName>
    <definedName name="mo" localSheetId="15" hidden="1">{"'Sheet1'!$L$16"}</definedName>
    <definedName name="mo" localSheetId="5" hidden="1">{"'Sheet1'!$L$16"}</definedName>
    <definedName name="mo" localSheetId="7" hidden="1">{"'Sheet1'!$L$16"}</definedName>
    <definedName name="mo" localSheetId="9" hidden="1">{"'Sheet1'!$L$16"}</definedName>
    <definedName name="mo" localSheetId="11" hidden="1">{"'Sheet1'!$L$16"}</definedName>
    <definedName name="mo" localSheetId="12" hidden="1">{"'Sheet1'!$L$16"}</definedName>
    <definedName name="mo" localSheetId="19" hidden="1">{"'Sheet1'!$L$16"}</definedName>
    <definedName name="mo" localSheetId="6" hidden="1">{"'Sheet1'!$L$16"}</definedName>
    <definedName name="mo" localSheetId="27" hidden="1">{"'Sheet1'!$L$16"}</definedName>
    <definedName name="mo" localSheetId="24" hidden="1">{"'Sheet1'!$L$16"}</definedName>
    <definedName name="mo" localSheetId="25" hidden="1">{"'Sheet1'!$L$16"}</definedName>
    <definedName name="mo" hidden="1">{"'Sheet1'!$L$16"}</definedName>
    <definedName name="moi" localSheetId="20" hidden="1">{"'Sheet1'!$L$16"}</definedName>
    <definedName name="moi" localSheetId="21" hidden="1">{"'Sheet1'!$L$16"}</definedName>
    <definedName name="moi" localSheetId="22" hidden="1">{"'Sheet1'!$L$16"}</definedName>
    <definedName name="moi" localSheetId="13" hidden="1">{"'Sheet1'!$L$16"}</definedName>
    <definedName name="moi" localSheetId="1" hidden="1">{"'Sheet1'!$L$16"}</definedName>
    <definedName name="moi" localSheetId="2" hidden="1">{"'Sheet1'!$L$16"}</definedName>
    <definedName name="moi" localSheetId="3" hidden="1">{"'Sheet1'!$L$16"}</definedName>
    <definedName name="moi" localSheetId="14" hidden="1">{"'Sheet1'!$L$16"}</definedName>
    <definedName name="moi" localSheetId="4" hidden="1">{"'Sheet1'!$L$16"}</definedName>
    <definedName name="moi" localSheetId="10" hidden="1">{"'Sheet1'!$L$16"}</definedName>
    <definedName name="moi" localSheetId="8" hidden="1">{"'Sheet1'!$L$16"}</definedName>
    <definedName name="moi" localSheetId="15" hidden="1">{"'Sheet1'!$L$16"}</definedName>
    <definedName name="moi" localSheetId="5" hidden="1">{"'Sheet1'!$L$16"}</definedName>
    <definedName name="moi" localSheetId="7" hidden="1">{"'Sheet1'!$L$16"}</definedName>
    <definedName name="moi" localSheetId="9" hidden="1">{"'Sheet1'!$L$16"}</definedName>
    <definedName name="moi" localSheetId="11" hidden="1">{"'Sheet1'!$L$16"}</definedName>
    <definedName name="moi" localSheetId="12" hidden="1">{"'Sheet1'!$L$16"}</definedName>
    <definedName name="moi" localSheetId="19" hidden="1">{"'Sheet1'!$L$16"}</definedName>
    <definedName name="moi" localSheetId="6" hidden="1">{"'Sheet1'!$L$16"}</definedName>
    <definedName name="moi" localSheetId="27" hidden="1">{"'Sheet1'!$L$16"}</definedName>
    <definedName name="moi" localSheetId="24" hidden="1">{"'Sheet1'!$L$16"}</definedName>
    <definedName name="moi" localSheetId="25" hidden="1">{"'Sheet1'!$L$16"}</definedName>
    <definedName name="moi" hidden="1">{"'Sheet1'!$L$16"}</definedName>
    <definedName name="mot" localSheetId="21" hidden="1">{"'Sheet1'!$L$16"}</definedName>
    <definedName name="mot" localSheetId="13" hidden="1">{"'Sheet1'!$L$16"}</definedName>
    <definedName name="mot" localSheetId="1" hidden="1">{"'Sheet1'!$L$16"}</definedName>
    <definedName name="mot" localSheetId="2" hidden="1">{"'Sheet1'!$L$16"}</definedName>
    <definedName name="mot" localSheetId="3" hidden="1">{"'Sheet1'!$L$16"}</definedName>
    <definedName name="mot" localSheetId="14" hidden="1">{"'Sheet1'!$L$16"}</definedName>
    <definedName name="mot" localSheetId="4" hidden="1">{"'Sheet1'!$L$16"}</definedName>
    <definedName name="mot" localSheetId="10" hidden="1">{"'Sheet1'!$L$16"}</definedName>
    <definedName name="mot" localSheetId="8" hidden="1">{"'Sheet1'!$L$16"}</definedName>
    <definedName name="mot" localSheetId="15" hidden="1">{"'Sheet1'!$L$16"}</definedName>
    <definedName name="mot" localSheetId="5" hidden="1">{"'Sheet1'!$L$16"}</definedName>
    <definedName name="mot" localSheetId="7" hidden="1">{"'Sheet1'!$L$16"}</definedName>
    <definedName name="mot" localSheetId="9" hidden="1">{"'Sheet1'!$L$16"}</definedName>
    <definedName name="mot" localSheetId="11" hidden="1">{"'Sheet1'!$L$16"}</definedName>
    <definedName name="mot" localSheetId="12" hidden="1">{"'Sheet1'!$L$16"}</definedName>
    <definedName name="mot" localSheetId="19" hidden="1">{"'Sheet1'!$L$16"}</definedName>
    <definedName name="mot" localSheetId="6" hidden="1">{"'Sheet1'!$L$16"}</definedName>
    <definedName name="mot" localSheetId="27" hidden="1">{"'Sheet1'!$L$16"}</definedName>
    <definedName name="mot" localSheetId="24" hidden="1">{"'Sheet1'!$L$16"}</definedName>
    <definedName name="mot" localSheetId="25" hidden="1">{"'Sheet1'!$L$16"}</definedName>
    <definedName name="mot" hidden="1">{"'Sheet1'!$L$16"}</definedName>
    <definedName name="mvac" localSheetId="21" hidden="1">{"'Sheet1'!$L$16"}</definedName>
    <definedName name="mvac" localSheetId="13" hidden="1">{"'Sheet1'!$L$16"}</definedName>
    <definedName name="mvac" localSheetId="1" hidden="1">{"'Sheet1'!$L$16"}</definedName>
    <definedName name="mvac" localSheetId="2" hidden="1">{"'Sheet1'!$L$16"}</definedName>
    <definedName name="mvac" localSheetId="3" hidden="1">{"'Sheet1'!$L$16"}</definedName>
    <definedName name="mvac" localSheetId="14" hidden="1">{"'Sheet1'!$L$16"}</definedName>
    <definedName name="mvac" localSheetId="4" hidden="1">{"'Sheet1'!$L$16"}</definedName>
    <definedName name="mvac" localSheetId="10" hidden="1">{"'Sheet1'!$L$16"}</definedName>
    <definedName name="mvac" localSheetId="8" hidden="1">{"'Sheet1'!$L$16"}</definedName>
    <definedName name="mvac" localSheetId="15" hidden="1">{"'Sheet1'!$L$16"}</definedName>
    <definedName name="mvac" localSheetId="5" hidden="1">{"'Sheet1'!$L$16"}</definedName>
    <definedName name="mvac" localSheetId="7" hidden="1">{"'Sheet1'!$L$16"}</definedName>
    <definedName name="mvac" localSheetId="9" hidden="1">{"'Sheet1'!$L$16"}</definedName>
    <definedName name="mvac" localSheetId="11" hidden="1">{"'Sheet1'!$L$16"}</definedName>
    <definedName name="mvac" localSheetId="12" hidden="1">{"'Sheet1'!$L$16"}</definedName>
    <definedName name="mvac" localSheetId="19" hidden="1">{"'Sheet1'!$L$16"}</definedName>
    <definedName name="mvac" localSheetId="6" hidden="1">{"'Sheet1'!$L$16"}</definedName>
    <definedName name="mvac" localSheetId="27" hidden="1">{"'Sheet1'!$L$16"}</definedName>
    <definedName name="mvac" localSheetId="24" hidden="1">{"'Sheet1'!$L$16"}</definedName>
    <definedName name="mvac" localSheetId="25" hidden="1">{"'Sheet1'!$L$16"}</definedName>
    <definedName name="mvac" hidden="1">{"'Sheet1'!$L$16"}</definedName>
    <definedName name="n" localSheetId="22" hidden="1">{"'Sheet1'!$L$16"}</definedName>
    <definedName name="n" localSheetId="24" hidden="1">{"'Sheet1'!$L$16"}</definedName>
    <definedName name="n" hidden="1">{"'Sheet1'!$L$16"}</definedName>
    <definedName name="nam" localSheetId="21" hidden="1">{"'Sheet1'!$L$16"}</definedName>
    <definedName name="nam" localSheetId="13" hidden="1">{"'Sheet1'!$L$16"}</definedName>
    <definedName name="nam" localSheetId="1" hidden="1">{"'Sheet1'!$L$16"}</definedName>
    <definedName name="nam" localSheetId="2" hidden="1">{"'Sheet1'!$L$16"}</definedName>
    <definedName name="nam" localSheetId="3" hidden="1">{"'Sheet1'!$L$16"}</definedName>
    <definedName name="nam" localSheetId="14" hidden="1">{"'Sheet1'!$L$16"}</definedName>
    <definedName name="nam" localSheetId="4" hidden="1">{"'Sheet1'!$L$16"}</definedName>
    <definedName name="nam" localSheetId="10" hidden="1">{"'Sheet1'!$L$16"}</definedName>
    <definedName name="nam" localSheetId="8" hidden="1">{"'Sheet1'!$L$16"}</definedName>
    <definedName name="nam" localSheetId="15" hidden="1">{"'Sheet1'!$L$16"}</definedName>
    <definedName name="nam" localSheetId="5" hidden="1">{"'Sheet1'!$L$16"}</definedName>
    <definedName name="nam" localSheetId="7" hidden="1">{"'Sheet1'!$L$16"}</definedName>
    <definedName name="nam" localSheetId="9" hidden="1">{"'Sheet1'!$L$16"}</definedName>
    <definedName name="nam" localSheetId="11" hidden="1">{"'Sheet1'!$L$16"}</definedName>
    <definedName name="nam" localSheetId="12" hidden="1">{"'Sheet1'!$L$16"}</definedName>
    <definedName name="nam" localSheetId="19" hidden="1">{"'Sheet1'!$L$16"}</definedName>
    <definedName name="nam" localSheetId="6" hidden="1">{"'Sheet1'!$L$16"}</definedName>
    <definedName name="nam" localSheetId="27" hidden="1">{"'Sheet1'!$L$16"}</definedName>
    <definedName name="nam" localSheetId="24" hidden="1">{"'Sheet1'!$L$16"}</definedName>
    <definedName name="nam" localSheetId="25" hidden="1">{"'Sheet1'!$L$16"}</definedName>
    <definedName name="nam" hidden="1">{"'Sheet1'!$L$16"}</definedName>
    <definedName name="new" hidden="1">#N/A</definedName>
    <definedName name="ng.cong.nhan" localSheetId="21" hidden="1">{"'Sheet1'!$L$16"}</definedName>
    <definedName name="ng.cong.nhan" localSheetId="13" hidden="1">{"'Sheet1'!$L$16"}</definedName>
    <definedName name="ng.cong.nhan" localSheetId="1" hidden="1">{"'Sheet1'!$L$16"}</definedName>
    <definedName name="ng.cong.nhan" localSheetId="2" hidden="1">{"'Sheet1'!$L$16"}</definedName>
    <definedName name="ng.cong.nhan" localSheetId="3" hidden="1">{"'Sheet1'!$L$16"}</definedName>
    <definedName name="ng.cong.nhan" localSheetId="14" hidden="1">{"'Sheet1'!$L$16"}</definedName>
    <definedName name="ng.cong.nhan" localSheetId="4" hidden="1">{"'Sheet1'!$L$16"}</definedName>
    <definedName name="ng.cong.nhan" localSheetId="10" hidden="1">{"'Sheet1'!$L$16"}</definedName>
    <definedName name="ng.cong.nhan" localSheetId="8" hidden="1">{"'Sheet1'!$L$16"}</definedName>
    <definedName name="ng.cong.nhan" localSheetId="15" hidden="1">{"'Sheet1'!$L$16"}</definedName>
    <definedName name="ng.cong.nhan" localSheetId="5" hidden="1">{"'Sheet1'!$L$16"}</definedName>
    <definedName name="ng.cong.nhan" localSheetId="7" hidden="1">{"'Sheet1'!$L$16"}</definedName>
    <definedName name="ng.cong.nhan" localSheetId="9" hidden="1">{"'Sheet1'!$L$16"}</definedName>
    <definedName name="ng.cong.nhan" localSheetId="11" hidden="1">{"'Sheet1'!$L$16"}</definedName>
    <definedName name="ng.cong.nhan" localSheetId="12" hidden="1">{"'Sheet1'!$L$16"}</definedName>
    <definedName name="ng.cong.nhan" localSheetId="19" hidden="1">{"'Sheet1'!$L$16"}</definedName>
    <definedName name="ng.cong.nhan" localSheetId="6" hidden="1">{"'Sheet1'!$L$16"}</definedName>
    <definedName name="ng.cong.nhan" localSheetId="27" hidden="1">{"'Sheet1'!$L$16"}</definedName>
    <definedName name="ng.cong.nhan" localSheetId="24" hidden="1">{"'Sheet1'!$L$16"}</definedName>
    <definedName name="ng.cong.nhan" localSheetId="25" hidden="1">{"'Sheet1'!$L$16"}</definedName>
    <definedName name="ng.cong.nhan" hidden="1">{"'Sheet1'!$L$16"}</definedName>
    <definedName name="ngu" localSheetId="21" hidden="1">{"'Sheet1'!$L$16"}</definedName>
    <definedName name="ngu" localSheetId="13" hidden="1">{"'Sheet1'!$L$16"}</definedName>
    <definedName name="ngu" localSheetId="1" hidden="1">{"'Sheet1'!$L$16"}</definedName>
    <definedName name="ngu" localSheetId="2" hidden="1">{"'Sheet1'!$L$16"}</definedName>
    <definedName name="ngu" localSheetId="3" hidden="1">{"'Sheet1'!$L$16"}</definedName>
    <definedName name="ngu" localSheetId="14" hidden="1">{"'Sheet1'!$L$16"}</definedName>
    <definedName name="ngu" localSheetId="4" hidden="1">{"'Sheet1'!$L$16"}</definedName>
    <definedName name="ngu" localSheetId="10" hidden="1">{"'Sheet1'!$L$16"}</definedName>
    <definedName name="ngu" localSheetId="8" hidden="1">{"'Sheet1'!$L$16"}</definedName>
    <definedName name="ngu" localSheetId="15" hidden="1">{"'Sheet1'!$L$16"}</definedName>
    <definedName name="ngu" localSheetId="5" hidden="1">{"'Sheet1'!$L$16"}</definedName>
    <definedName name="ngu" localSheetId="7" hidden="1">{"'Sheet1'!$L$16"}</definedName>
    <definedName name="ngu" localSheetId="9" hidden="1">{"'Sheet1'!$L$16"}</definedName>
    <definedName name="ngu" localSheetId="11" hidden="1">{"'Sheet1'!$L$16"}</definedName>
    <definedName name="ngu" localSheetId="12" hidden="1">{"'Sheet1'!$L$16"}</definedName>
    <definedName name="ngu" localSheetId="19" hidden="1">{"'Sheet1'!$L$16"}</definedName>
    <definedName name="ngu" localSheetId="6" hidden="1">{"'Sheet1'!$L$16"}</definedName>
    <definedName name="ngu" localSheetId="27" hidden="1">{"'Sheet1'!$L$16"}</definedName>
    <definedName name="ngu" localSheetId="24" hidden="1">{"'Sheet1'!$L$16"}</definedName>
    <definedName name="ngu" localSheetId="25" hidden="1">{"'Sheet1'!$L$16"}</definedName>
    <definedName name="ngu" hidden="1">{"'Sheet1'!$L$16"}</definedName>
    <definedName name="nguongoc" localSheetId="13" hidden="1">{"'Sheet1'!$L$16"}</definedName>
    <definedName name="nguongoc" localSheetId="1" hidden="1">{"'Sheet1'!$L$16"}</definedName>
    <definedName name="nguongoc" localSheetId="2" hidden="1">{"'Sheet1'!$L$16"}</definedName>
    <definedName name="nguongoc" localSheetId="3" hidden="1">{"'Sheet1'!$L$16"}</definedName>
    <definedName name="nguongoc" localSheetId="14" hidden="1">{"'Sheet1'!$L$16"}</definedName>
    <definedName name="nguongoc" localSheetId="4" hidden="1">{"'Sheet1'!$L$16"}</definedName>
    <definedName name="nguongoc" localSheetId="10" hidden="1">{"'Sheet1'!$L$16"}</definedName>
    <definedName name="nguongoc" localSheetId="8" hidden="1">{"'Sheet1'!$L$16"}</definedName>
    <definedName name="nguongoc" localSheetId="15" hidden="1">{"'Sheet1'!$L$16"}</definedName>
    <definedName name="nguongoc" localSheetId="5" hidden="1">{"'Sheet1'!$L$16"}</definedName>
    <definedName name="nguongoc" localSheetId="7" hidden="1">{"'Sheet1'!$L$16"}</definedName>
    <definedName name="nguongoc" localSheetId="9" hidden="1">{"'Sheet1'!$L$16"}</definedName>
    <definedName name="nguongoc" localSheetId="11" hidden="1">{"'Sheet1'!$L$16"}</definedName>
    <definedName name="nguongoc" localSheetId="12" hidden="1">{"'Sheet1'!$L$16"}</definedName>
    <definedName name="nguongoc" localSheetId="6" hidden="1">{"'Sheet1'!$L$16"}</definedName>
    <definedName name="nguongoc" hidden="1">{"'Sheet1'!$L$16"}</definedName>
    <definedName name="NHANH2_CG4" localSheetId="21" hidden="1">{"'Sheet1'!$L$16"}</definedName>
    <definedName name="NHANH2_CG4" localSheetId="13" hidden="1">{"'Sheet1'!$L$16"}</definedName>
    <definedName name="NHANH2_CG4" localSheetId="1" hidden="1">{"'Sheet1'!$L$16"}</definedName>
    <definedName name="NHANH2_CG4" localSheetId="2" hidden="1">{"'Sheet1'!$L$16"}</definedName>
    <definedName name="NHANH2_CG4" localSheetId="3" hidden="1">{"'Sheet1'!$L$16"}</definedName>
    <definedName name="NHANH2_CG4" localSheetId="14" hidden="1">{"'Sheet1'!$L$16"}</definedName>
    <definedName name="NHANH2_CG4" localSheetId="4" hidden="1">{"'Sheet1'!$L$16"}</definedName>
    <definedName name="NHANH2_CG4" localSheetId="10" hidden="1">{"'Sheet1'!$L$16"}</definedName>
    <definedName name="NHANH2_CG4" localSheetId="8" hidden="1">{"'Sheet1'!$L$16"}</definedName>
    <definedName name="NHANH2_CG4" localSheetId="15" hidden="1">{"'Sheet1'!$L$16"}</definedName>
    <definedName name="NHANH2_CG4" localSheetId="5" hidden="1">{"'Sheet1'!$L$16"}</definedName>
    <definedName name="NHANH2_CG4" localSheetId="7" hidden="1">{"'Sheet1'!$L$16"}</definedName>
    <definedName name="NHANH2_CG4" localSheetId="9" hidden="1">{"'Sheet1'!$L$16"}</definedName>
    <definedName name="NHANH2_CG4" localSheetId="11" hidden="1">{"'Sheet1'!$L$16"}</definedName>
    <definedName name="NHANH2_CG4" localSheetId="12" hidden="1">{"'Sheet1'!$L$16"}</definedName>
    <definedName name="NHANH2_CG4" localSheetId="19" hidden="1">{"'Sheet1'!$L$16"}</definedName>
    <definedName name="NHANH2_CG4" localSheetId="6" hidden="1">{"'Sheet1'!$L$16"}</definedName>
    <definedName name="NHANH2_CG4" localSheetId="27" hidden="1">{"'Sheet1'!$L$16"}</definedName>
    <definedName name="NHANH2_CG4" localSheetId="24" hidden="1">{"'Sheet1'!$L$16"}</definedName>
    <definedName name="NHANH2_CG4" localSheetId="25" hidden="1">{"'Sheet1'!$L$16"}</definedName>
    <definedName name="NHANH2_CG4" hidden="1">{"'Sheet1'!$L$16"}</definedName>
    <definedName name="nnnn" localSheetId="21" hidden="1">{"'Sheet1'!$L$16"}</definedName>
    <definedName name="nnnn" localSheetId="13" hidden="1">{"'Sheet1'!$L$16"}</definedName>
    <definedName name="nnnn" localSheetId="1" hidden="1">{"'Sheet1'!$L$16"}</definedName>
    <definedName name="nnnn" localSheetId="2" hidden="1">{"'Sheet1'!$L$16"}</definedName>
    <definedName name="nnnn" localSheetId="3" hidden="1">{"'Sheet1'!$L$16"}</definedName>
    <definedName name="nnnn" localSheetId="14" hidden="1">{"'Sheet1'!$L$16"}</definedName>
    <definedName name="nnnn" localSheetId="4" hidden="1">{"'Sheet1'!$L$16"}</definedName>
    <definedName name="nnnn" localSheetId="10" hidden="1">{"'Sheet1'!$L$16"}</definedName>
    <definedName name="nnnn" localSheetId="8" hidden="1">{"'Sheet1'!$L$16"}</definedName>
    <definedName name="nnnn" localSheetId="15" hidden="1">{"'Sheet1'!$L$16"}</definedName>
    <definedName name="nnnn" localSheetId="5" hidden="1">{"'Sheet1'!$L$16"}</definedName>
    <definedName name="nnnn" localSheetId="7" hidden="1">{"'Sheet1'!$L$16"}</definedName>
    <definedName name="nnnn" localSheetId="9" hidden="1">{"'Sheet1'!$L$16"}</definedName>
    <definedName name="nnnn" localSheetId="11" hidden="1">{"'Sheet1'!$L$16"}</definedName>
    <definedName name="nnnn" localSheetId="12" hidden="1">{"'Sheet1'!$L$16"}</definedName>
    <definedName name="nnnn" localSheetId="19" hidden="1">{"'Sheet1'!$L$16"}</definedName>
    <definedName name="nnnn" localSheetId="6" hidden="1">{"'Sheet1'!$L$16"}</definedName>
    <definedName name="nnnn" localSheetId="27" hidden="1">{"'Sheet1'!$L$16"}</definedName>
    <definedName name="nnnn" localSheetId="24" hidden="1">{"'Sheet1'!$L$16"}</definedName>
    <definedName name="nnnn" localSheetId="25" hidden="1">{"'Sheet1'!$L$16"}</definedName>
    <definedName name="nnnn" hidden="1">{"'Sheet1'!$L$16"}</definedName>
    <definedName name="NUOCHKHOAN" localSheetId="21" hidden="1">{"'Sheet1'!$L$16"}</definedName>
    <definedName name="NUOCHKHOAN" localSheetId="13" hidden="1">{"'Sheet1'!$L$16"}</definedName>
    <definedName name="NUOCHKHOAN" localSheetId="1" hidden="1">{"'Sheet1'!$L$16"}</definedName>
    <definedName name="NUOCHKHOAN" localSheetId="2" hidden="1">{"'Sheet1'!$L$16"}</definedName>
    <definedName name="NUOCHKHOAN" localSheetId="3" hidden="1">{"'Sheet1'!$L$16"}</definedName>
    <definedName name="NUOCHKHOAN" localSheetId="14" hidden="1">{"'Sheet1'!$L$16"}</definedName>
    <definedName name="NUOCHKHOAN" localSheetId="4" hidden="1">{"'Sheet1'!$L$16"}</definedName>
    <definedName name="NUOCHKHOAN" localSheetId="10" hidden="1">{"'Sheet1'!$L$16"}</definedName>
    <definedName name="NUOCHKHOAN" localSheetId="8" hidden="1">{"'Sheet1'!$L$16"}</definedName>
    <definedName name="NUOCHKHOAN" localSheetId="15" hidden="1">{"'Sheet1'!$L$16"}</definedName>
    <definedName name="NUOCHKHOAN" localSheetId="5" hidden="1">{"'Sheet1'!$L$16"}</definedName>
    <definedName name="NUOCHKHOAN" localSheetId="7" hidden="1">{"'Sheet1'!$L$16"}</definedName>
    <definedName name="NUOCHKHOAN" localSheetId="9" hidden="1">{"'Sheet1'!$L$16"}</definedName>
    <definedName name="NUOCHKHOAN" localSheetId="11" hidden="1">{"'Sheet1'!$L$16"}</definedName>
    <definedName name="NUOCHKHOAN" localSheetId="12" hidden="1">{"'Sheet1'!$L$16"}</definedName>
    <definedName name="NUOCHKHOAN" localSheetId="19" hidden="1">{"'Sheet1'!$L$16"}</definedName>
    <definedName name="NUOCHKHOAN" localSheetId="6" hidden="1">{"'Sheet1'!$L$16"}</definedName>
    <definedName name="NUOCHKHOAN" localSheetId="27" hidden="1">{"'Sheet1'!$L$16"}</definedName>
    <definedName name="NUOCHKHOAN" localSheetId="24" hidden="1">{"'Sheet1'!$L$16"}</definedName>
    <definedName name="NUOCHKHOAN" localSheetId="25" hidden="1">{"'Sheet1'!$L$16"}</definedName>
    <definedName name="NUOCHKHOAN" hidden="1">{"'Sheet1'!$L$16"}</definedName>
    <definedName name="NUOCHKHOANMOI" localSheetId="21" hidden="1">{"'Sheet1'!$L$16"}</definedName>
    <definedName name="NUOCHKHOANMOI" localSheetId="13" hidden="1">{"'Sheet1'!$L$16"}</definedName>
    <definedName name="NUOCHKHOANMOI" localSheetId="1" hidden="1">{"'Sheet1'!$L$16"}</definedName>
    <definedName name="NUOCHKHOANMOI" localSheetId="2" hidden="1">{"'Sheet1'!$L$16"}</definedName>
    <definedName name="NUOCHKHOANMOI" localSheetId="3" hidden="1">{"'Sheet1'!$L$16"}</definedName>
    <definedName name="NUOCHKHOANMOI" localSheetId="14" hidden="1">{"'Sheet1'!$L$16"}</definedName>
    <definedName name="NUOCHKHOANMOI" localSheetId="4" hidden="1">{"'Sheet1'!$L$16"}</definedName>
    <definedName name="NUOCHKHOANMOI" localSheetId="10" hidden="1">{"'Sheet1'!$L$16"}</definedName>
    <definedName name="NUOCHKHOANMOI" localSheetId="8" hidden="1">{"'Sheet1'!$L$16"}</definedName>
    <definedName name="NUOCHKHOANMOI" localSheetId="15" hidden="1">{"'Sheet1'!$L$16"}</definedName>
    <definedName name="NUOCHKHOANMOI" localSheetId="5" hidden="1">{"'Sheet1'!$L$16"}</definedName>
    <definedName name="NUOCHKHOANMOI" localSheetId="7" hidden="1">{"'Sheet1'!$L$16"}</definedName>
    <definedName name="NUOCHKHOANMOI" localSheetId="9" hidden="1">{"'Sheet1'!$L$16"}</definedName>
    <definedName name="NUOCHKHOANMOI" localSheetId="11" hidden="1">{"'Sheet1'!$L$16"}</definedName>
    <definedName name="NUOCHKHOANMOI" localSheetId="12" hidden="1">{"'Sheet1'!$L$16"}</definedName>
    <definedName name="NUOCHKHOANMOI" localSheetId="19" hidden="1">{"'Sheet1'!$L$16"}</definedName>
    <definedName name="NUOCHKHOANMOI" localSheetId="6" hidden="1">{"'Sheet1'!$L$16"}</definedName>
    <definedName name="NUOCHKHOANMOI" localSheetId="27" hidden="1">{"'Sheet1'!$L$16"}</definedName>
    <definedName name="NUOCHKHOANMOI" localSheetId="24" hidden="1">{"'Sheet1'!$L$16"}</definedName>
    <definedName name="NUOCHKHOANMOI" localSheetId="25" hidden="1">{"'Sheet1'!$L$16"}</definedName>
    <definedName name="NUOCHKHOANMOI" hidden="1">{"'Sheet1'!$L$16"}</definedName>
    <definedName name="ODA" localSheetId="21" hidden="1">{"'Sheet1'!$L$16"}</definedName>
    <definedName name="ODA" localSheetId="13" hidden="1">{"'Sheet1'!$L$16"}</definedName>
    <definedName name="ODA" localSheetId="1" hidden="1">{"'Sheet1'!$L$16"}</definedName>
    <definedName name="ODA" localSheetId="2" hidden="1">{"'Sheet1'!$L$16"}</definedName>
    <definedName name="ODA" localSheetId="3" hidden="1">{"'Sheet1'!$L$16"}</definedName>
    <definedName name="ODA" localSheetId="14" hidden="1">{"'Sheet1'!$L$16"}</definedName>
    <definedName name="ODA" localSheetId="4" hidden="1">{"'Sheet1'!$L$16"}</definedName>
    <definedName name="ODA" localSheetId="10" hidden="1">{"'Sheet1'!$L$16"}</definedName>
    <definedName name="ODA" localSheetId="8" hidden="1">{"'Sheet1'!$L$16"}</definedName>
    <definedName name="ODA" localSheetId="15" hidden="1">{"'Sheet1'!$L$16"}</definedName>
    <definedName name="ODA" localSheetId="5" hidden="1">{"'Sheet1'!$L$16"}</definedName>
    <definedName name="ODA" localSheetId="7" hidden="1">{"'Sheet1'!$L$16"}</definedName>
    <definedName name="ODA" localSheetId="9" hidden="1">{"'Sheet1'!$L$16"}</definedName>
    <definedName name="ODA" localSheetId="11" hidden="1">{"'Sheet1'!$L$16"}</definedName>
    <definedName name="ODA" localSheetId="12" hidden="1">{"'Sheet1'!$L$16"}</definedName>
    <definedName name="ODA" localSheetId="19" hidden="1">{"'Sheet1'!$L$16"}</definedName>
    <definedName name="ODA" localSheetId="6" hidden="1">{"'Sheet1'!$L$16"}</definedName>
    <definedName name="ODA" localSheetId="27" hidden="1">{"'Sheet1'!$L$16"}</definedName>
    <definedName name="ODA" localSheetId="24" hidden="1">{"'Sheet1'!$L$16"}</definedName>
    <definedName name="ODA" localSheetId="25" hidden="1">{"'Sheet1'!$L$16"}</definedName>
    <definedName name="ODA" hidden="1">{"'Sheet1'!$L$16"}</definedName>
    <definedName name="OrderTable" localSheetId="20" hidden="1">#REF!</definedName>
    <definedName name="OrderTable" localSheetId="21" hidden="1">#REF!</definedName>
    <definedName name="OrderTable" localSheetId="22" hidden="1">#REF!</definedName>
    <definedName name="OrderTable" localSheetId="13" hidden="1">#REF!</definedName>
    <definedName name="OrderTable" localSheetId="3" hidden="1">#REF!</definedName>
    <definedName name="OrderTable" localSheetId="14" hidden="1">#REF!</definedName>
    <definedName name="OrderTable" localSheetId="10" hidden="1">#REF!</definedName>
    <definedName name="OrderTable" localSheetId="15" hidden="1">#REF!</definedName>
    <definedName name="OrderTable" localSheetId="9" hidden="1">#REF!</definedName>
    <definedName name="OrderTable" localSheetId="11" hidden="1">#REF!</definedName>
    <definedName name="OrderTable" localSheetId="19" hidden="1">#REF!</definedName>
    <definedName name="OrderTable" localSheetId="27" hidden="1">#REF!</definedName>
    <definedName name="OrderTable" localSheetId="25" hidden="1">#REF!</definedName>
    <definedName name="OrderTable" hidden="1">#REF!</definedName>
    <definedName name="PAIII_" localSheetId="20" hidden="1">{"'Sheet1'!$L$16"}</definedName>
    <definedName name="PAIII_" localSheetId="21" hidden="1">{"'Sheet1'!$L$16"}</definedName>
    <definedName name="PAIII_" localSheetId="22" hidden="1">{"'Sheet1'!$L$16"}</definedName>
    <definedName name="PAIII_" localSheetId="13" hidden="1">{"'Sheet1'!$L$16"}</definedName>
    <definedName name="PAIII_" localSheetId="1" hidden="1">{"'Sheet1'!$L$16"}</definedName>
    <definedName name="PAIII_" localSheetId="2" hidden="1">{"'Sheet1'!$L$16"}</definedName>
    <definedName name="PAIII_" localSheetId="3" hidden="1">{"'Sheet1'!$L$16"}</definedName>
    <definedName name="PAIII_" localSheetId="14" hidden="1">{"'Sheet1'!$L$16"}</definedName>
    <definedName name="PAIII_" localSheetId="4" hidden="1">{"'Sheet1'!$L$16"}</definedName>
    <definedName name="PAIII_" localSheetId="10" hidden="1">{"'Sheet1'!$L$16"}</definedName>
    <definedName name="PAIII_" localSheetId="8" hidden="1">{"'Sheet1'!$L$16"}</definedName>
    <definedName name="PAIII_" localSheetId="15" hidden="1">{"'Sheet1'!$L$16"}</definedName>
    <definedName name="PAIII_" localSheetId="5" hidden="1">{"'Sheet1'!$L$16"}</definedName>
    <definedName name="PAIII_" localSheetId="7" hidden="1">{"'Sheet1'!$L$16"}</definedName>
    <definedName name="PAIII_" localSheetId="9" hidden="1">{"'Sheet1'!$L$16"}</definedName>
    <definedName name="PAIII_" localSheetId="11" hidden="1">{"'Sheet1'!$L$16"}</definedName>
    <definedName name="PAIII_" localSheetId="12" hidden="1">{"'Sheet1'!$L$16"}</definedName>
    <definedName name="PAIII_" localSheetId="19" hidden="1">{"'Sheet1'!$L$16"}</definedName>
    <definedName name="PAIII_" localSheetId="6" hidden="1">{"'Sheet1'!$L$16"}</definedName>
    <definedName name="PAIII_" localSheetId="27" hidden="1">{"'Sheet1'!$L$16"}</definedName>
    <definedName name="PAIII_" localSheetId="24" hidden="1">{"'Sheet1'!$L$16"}</definedName>
    <definedName name="PAIII_" localSheetId="25" hidden="1">{"'Sheet1'!$L$16"}</definedName>
    <definedName name="PAIII_" hidden="1">{"'Sheet1'!$L$16"}</definedName>
    <definedName name="PDo" localSheetId="21" hidden="1">{"'Sheet1'!$L$16"}</definedName>
    <definedName name="PDo" localSheetId="13" hidden="1">{"'Sheet1'!$L$16"}</definedName>
    <definedName name="PDo" localSheetId="1" hidden="1">{"'Sheet1'!$L$16"}</definedName>
    <definedName name="PDo" localSheetId="2" hidden="1">{"'Sheet1'!$L$16"}</definedName>
    <definedName name="PDo" localSheetId="3" hidden="1">{"'Sheet1'!$L$16"}</definedName>
    <definedName name="PDo" localSheetId="14" hidden="1">{"'Sheet1'!$L$16"}</definedName>
    <definedName name="PDo" localSheetId="4" hidden="1">{"'Sheet1'!$L$16"}</definedName>
    <definedName name="PDo" localSheetId="10" hidden="1">{"'Sheet1'!$L$16"}</definedName>
    <definedName name="PDo" localSheetId="8" hidden="1">{"'Sheet1'!$L$16"}</definedName>
    <definedName name="PDo" localSheetId="15" hidden="1">{"'Sheet1'!$L$16"}</definedName>
    <definedName name="PDo" localSheetId="5" hidden="1">{"'Sheet1'!$L$16"}</definedName>
    <definedName name="PDo" localSheetId="7" hidden="1">{"'Sheet1'!$L$16"}</definedName>
    <definedName name="PDo" localSheetId="9" hidden="1">{"'Sheet1'!$L$16"}</definedName>
    <definedName name="PDo" localSheetId="11" hidden="1">{"'Sheet1'!$L$16"}</definedName>
    <definedName name="PDo" localSheetId="12" hidden="1">{"'Sheet1'!$L$16"}</definedName>
    <definedName name="PDo" localSheetId="19" hidden="1">{"'Sheet1'!$L$16"}</definedName>
    <definedName name="PDo" localSheetId="6" hidden="1">{"'Sheet1'!$L$16"}</definedName>
    <definedName name="PDo" localSheetId="27" hidden="1">{"'Sheet1'!$L$16"}</definedName>
    <definedName name="PDo" localSheetId="24" hidden="1">{"'Sheet1'!$L$16"}</definedName>
    <definedName name="PDo" localSheetId="25" hidden="1">{"'Sheet1'!$L$16"}</definedName>
    <definedName name="PDo" hidden="1">{"'Sheet1'!$L$16"}</definedName>
    <definedName name="phan3" localSheetId="21" hidden="1">{"'Sheet1'!$L$16"}</definedName>
    <definedName name="phan3" localSheetId="13" hidden="1">{"'Sheet1'!$L$16"}</definedName>
    <definedName name="phan3" localSheetId="1" hidden="1">{"'Sheet1'!$L$16"}</definedName>
    <definedName name="phan3" localSheetId="2" hidden="1">{"'Sheet1'!$L$16"}</definedName>
    <definedName name="phan3" localSheetId="3" hidden="1">{"'Sheet1'!$L$16"}</definedName>
    <definedName name="phan3" localSheetId="14" hidden="1">{"'Sheet1'!$L$16"}</definedName>
    <definedName name="phan3" localSheetId="4" hidden="1">{"'Sheet1'!$L$16"}</definedName>
    <definedName name="phan3" localSheetId="10" hidden="1">{"'Sheet1'!$L$16"}</definedName>
    <definedName name="phan3" localSheetId="8" hidden="1">{"'Sheet1'!$L$16"}</definedName>
    <definedName name="phan3" localSheetId="15" hidden="1">{"'Sheet1'!$L$16"}</definedName>
    <definedName name="phan3" localSheetId="5" hidden="1">{"'Sheet1'!$L$16"}</definedName>
    <definedName name="phan3" localSheetId="7" hidden="1">{"'Sheet1'!$L$16"}</definedName>
    <definedName name="phan3" localSheetId="9" hidden="1">{"'Sheet1'!$L$16"}</definedName>
    <definedName name="phan3" localSheetId="11" hidden="1">{"'Sheet1'!$L$16"}</definedName>
    <definedName name="phan3" localSheetId="12" hidden="1">{"'Sheet1'!$L$16"}</definedName>
    <definedName name="phan3" localSheetId="19" hidden="1">{"'Sheet1'!$L$16"}</definedName>
    <definedName name="phan3" localSheetId="6" hidden="1">{"'Sheet1'!$L$16"}</definedName>
    <definedName name="phan3" localSheetId="27" hidden="1">{"'Sheet1'!$L$16"}</definedName>
    <definedName name="phan3" localSheetId="24" hidden="1">{"'Sheet1'!$L$16"}</definedName>
    <definedName name="phan3" localSheetId="25" hidden="1">{"'Sheet1'!$L$16"}</definedName>
    <definedName name="phan3" hidden="1">{"'Sheet1'!$L$16"}</definedName>
    <definedName name="phan3.3" localSheetId="21" hidden="1">{"'Sheet1'!$L$16"}</definedName>
    <definedName name="phan3.3" localSheetId="13" hidden="1">{"'Sheet1'!$L$16"}</definedName>
    <definedName name="phan3.3" localSheetId="1" hidden="1">{"'Sheet1'!$L$16"}</definedName>
    <definedName name="phan3.3" localSheetId="2" hidden="1">{"'Sheet1'!$L$16"}</definedName>
    <definedName name="phan3.3" localSheetId="3" hidden="1">{"'Sheet1'!$L$16"}</definedName>
    <definedName name="phan3.3" localSheetId="14" hidden="1">{"'Sheet1'!$L$16"}</definedName>
    <definedName name="phan3.3" localSheetId="4" hidden="1">{"'Sheet1'!$L$16"}</definedName>
    <definedName name="phan3.3" localSheetId="10" hidden="1">{"'Sheet1'!$L$16"}</definedName>
    <definedName name="phan3.3" localSheetId="8" hidden="1">{"'Sheet1'!$L$16"}</definedName>
    <definedName name="phan3.3" localSheetId="15" hidden="1">{"'Sheet1'!$L$16"}</definedName>
    <definedName name="phan3.3" localSheetId="5" hidden="1">{"'Sheet1'!$L$16"}</definedName>
    <definedName name="phan3.3" localSheetId="7" hidden="1">{"'Sheet1'!$L$16"}</definedName>
    <definedName name="phan3.3" localSheetId="9" hidden="1">{"'Sheet1'!$L$16"}</definedName>
    <definedName name="phan3.3" localSheetId="11" hidden="1">{"'Sheet1'!$L$16"}</definedName>
    <definedName name="phan3.3" localSheetId="12" hidden="1">{"'Sheet1'!$L$16"}</definedName>
    <definedName name="phan3.3" localSheetId="19" hidden="1">{"'Sheet1'!$L$16"}</definedName>
    <definedName name="phan3.3" localSheetId="6" hidden="1">{"'Sheet1'!$L$16"}</definedName>
    <definedName name="phan3.3" localSheetId="27" hidden="1">{"'Sheet1'!$L$16"}</definedName>
    <definedName name="phan3.3" localSheetId="24" hidden="1">{"'Sheet1'!$L$16"}</definedName>
    <definedName name="phan3.3" localSheetId="25" hidden="1">{"'Sheet1'!$L$16"}</definedName>
    <definedName name="phan3.3" hidden="1">{"'Sheet1'!$L$16"}</definedName>
    <definedName name="phan4.2" localSheetId="21" hidden="1">{"'Sheet1'!$L$16"}</definedName>
    <definedName name="phan4.2" localSheetId="13" hidden="1">{"'Sheet1'!$L$16"}</definedName>
    <definedName name="phan4.2" localSheetId="1" hidden="1">{"'Sheet1'!$L$16"}</definedName>
    <definedName name="phan4.2" localSheetId="2" hidden="1">{"'Sheet1'!$L$16"}</definedName>
    <definedName name="phan4.2" localSheetId="3" hidden="1">{"'Sheet1'!$L$16"}</definedName>
    <definedName name="phan4.2" localSheetId="14" hidden="1">{"'Sheet1'!$L$16"}</definedName>
    <definedName name="phan4.2" localSheetId="4" hidden="1">{"'Sheet1'!$L$16"}</definedName>
    <definedName name="phan4.2" localSheetId="10" hidden="1">{"'Sheet1'!$L$16"}</definedName>
    <definedName name="phan4.2" localSheetId="8" hidden="1">{"'Sheet1'!$L$16"}</definedName>
    <definedName name="phan4.2" localSheetId="15" hidden="1">{"'Sheet1'!$L$16"}</definedName>
    <definedName name="phan4.2" localSheetId="5" hidden="1">{"'Sheet1'!$L$16"}</definedName>
    <definedName name="phan4.2" localSheetId="7" hidden="1">{"'Sheet1'!$L$16"}</definedName>
    <definedName name="phan4.2" localSheetId="9" hidden="1">{"'Sheet1'!$L$16"}</definedName>
    <definedName name="phan4.2" localSheetId="11" hidden="1">{"'Sheet1'!$L$16"}</definedName>
    <definedName name="phan4.2" localSheetId="12" hidden="1">{"'Sheet1'!$L$16"}</definedName>
    <definedName name="phan4.2" localSheetId="19" hidden="1">{"'Sheet1'!$L$16"}</definedName>
    <definedName name="phan4.2" localSheetId="6" hidden="1">{"'Sheet1'!$L$16"}</definedName>
    <definedName name="phan4.2" localSheetId="27" hidden="1">{"'Sheet1'!$L$16"}</definedName>
    <definedName name="phan4.2" localSheetId="24" hidden="1">{"'Sheet1'!$L$16"}</definedName>
    <definedName name="phan4.2" localSheetId="25" hidden="1">{"'Sheet1'!$L$16"}</definedName>
    <definedName name="phan4.2" hidden="1">{"'Sheet1'!$L$16"}</definedName>
    <definedName name="phan5" localSheetId="21" hidden="1">{"'Sheet1'!$L$16"}</definedName>
    <definedName name="phan5" localSheetId="13" hidden="1">{"'Sheet1'!$L$16"}</definedName>
    <definedName name="phan5" localSheetId="1" hidden="1">{"'Sheet1'!$L$16"}</definedName>
    <definedName name="phan5" localSheetId="2" hidden="1">{"'Sheet1'!$L$16"}</definedName>
    <definedName name="phan5" localSheetId="3" hidden="1">{"'Sheet1'!$L$16"}</definedName>
    <definedName name="phan5" localSheetId="14" hidden="1">{"'Sheet1'!$L$16"}</definedName>
    <definedName name="phan5" localSheetId="4" hidden="1">{"'Sheet1'!$L$16"}</definedName>
    <definedName name="phan5" localSheetId="10" hidden="1">{"'Sheet1'!$L$16"}</definedName>
    <definedName name="phan5" localSheetId="8" hidden="1">{"'Sheet1'!$L$16"}</definedName>
    <definedName name="phan5" localSheetId="15" hidden="1">{"'Sheet1'!$L$16"}</definedName>
    <definedName name="phan5" localSheetId="5" hidden="1">{"'Sheet1'!$L$16"}</definedName>
    <definedName name="phan5" localSheetId="7" hidden="1">{"'Sheet1'!$L$16"}</definedName>
    <definedName name="phan5" localSheetId="9" hidden="1">{"'Sheet1'!$L$16"}</definedName>
    <definedName name="phan5" localSheetId="11" hidden="1">{"'Sheet1'!$L$16"}</definedName>
    <definedName name="phan5" localSheetId="12" hidden="1">{"'Sheet1'!$L$16"}</definedName>
    <definedName name="phan5" localSheetId="19" hidden="1">{"'Sheet1'!$L$16"}</definedName>
    <definedName name="phan5" localSheetId="6" hidden="1">{"'Sheet1'!$L$16"}</definedName>
    <definedName name="phan5" localSheetId="27" hidden="1">{"'Sheet1'!$L$16"}</definedName>
    <definedName name="phan5" localSheetId="24" hidden="1">{"'Sheet1'!$L$16"}</definedName>
    <definedName name="phan5" localSheetId="25" hidden="1">{"'Sheet1'!$L$16"}</definedName>
    <definedName name="phan5" hidden="1">{"'Sheet1'!$L$16"}</definedName>
    <definedName name="phan6" localSheetId="21" hidden="1">{"'Sheet1'!$L$16"}</definedName>
    <definedName name="phan6" localSheetId="13" hidden="1">{"'Sheet1'!$L$16"}</definedName>
    <definedName name="phan6" localSheetId="1" hidden="1">{"'Sheet1'!$L$16"}</definedName>
    <definedName name="phan6" localSheetId="2" hidden="1">{"'Sheet1'!$L$16"}</definedName>
    <definedName name="phan6" localSheetId="3" hidden="1">{"'Sheet1'!$L$16"}</definedName>
    <definedName name="phan6" localSheetId="14" hidden="1">{"'Sheet1'!$L$16"}</definedName>
    <definedName name="phan6" localSheetId="4" hidden="1">{"'Sheet1'!$L$16"}</definedName>
    <definedName name="phan6" localSheetId="10" hidden="1">{"'Sheet1'!$L$16"}</definedName>
    <definedName name="phan6" localSheetId="8" hidden="1">{"'Sheet1'!$L$16"}</definedName>
    <definedName name="phan6" localSheetId="15" hidden="1">{"'Sheet1'!$L$16"}</definedName>
    <definedName name="phan6" localSheetId="5" hidden="1">{"'Sheet1'!$L$16"}</definedName>
    <definedName name="phan6" localSheetId="7" hidden="1">{"'Sheet1'!$L$16"}</definedName>
    <definedName name="phan6" localSheetId="9" hidden="1">{"'Sheet1'!$L$16"}</definedName>
    <definedName name="phan6" localSheetId="11" hidden="1">{"'Sheet1'!$L$16"}</definedName>
    <definedName name="phan6" localSheetId="12" hidden="1">{"'Sheet1'!$L$16"}</definedName>
    <definedName name="phan6" localSheetId="19" hidden="1">{"'Sheet1'!$L$16"}</definedName>
    <definedName name="phan6" localSheetId="6" hidden="1">{"'Sheet1'!$L$16"}</definedName>
    <definedName name="phan6" localSheetId="27" hidden="1">{"'Sheet1'!$L$16"}</definedName>
    <definedName name="phan6" localSheetId="24" hidden="1">{"'Sheet1'!$L$16"}</definedName>
    <definedName name="phan6" localSheetId="25" hidden="1">{"'Sheet1'!$L$16"}</definedName>
    <definedName name="phan6" hidden="1">{"'Sheet1'!$L$16"}</definedName>
    <definedName name="phuong" localSheetId="1" hidden="1">{"'Sheet1'!$L$16"}</definedName>
    <definedName name="phuong" localSheetId="2" hidden="1">{"'Sheet1'!$L$16"}</definedName>
    <definedName name="phuong" localSheetId="3" hidden="1">{"'Sheet1'!$L$16"}</definedName>
    <definedName name="phuong" localSheetId="4" hidden="1">{"'Sheet1'!$L$16"}</definedName>
    <definedName name="phuong" localSheetId="10" hidden="1">{"'Sheet1'!$L$16"}</definedName>
    <definedName name="phuong" localSheetId="8" hidden="1">{"'Sheet1'!$L$16"}</definedName>
    <definedName name="phuong" localSheetId="5" hidden="1">{"'Sheet1'!$L$16"}</definedName>
    <definedName name="phuong" localSheetId="7" hidden="1">{"'Sheet1'!$L$16"}</definedName>
    <definedName name="phuong" localSheetId="9" hidden="1">{"'Sheet1'!$L$16"}</definedName>
    <definedName name="phuong" localSheetId="11" hidden="1">{"'Sheet1'!$L$16"}</definedName>
    <definedName name="phuong" localSheetId="12" hidden="1">{"'Sheet1'!$L$16"}</definedName>
    <definedName name="phuong" localSheetId="6" hidden="1">{"'Sheet1'!$L$16"}</definedName>
    <definedName name="phuong" hidden="1">{"'Sheet1'!$L$16"}</definedName>
    <definedName name="PMS" localSheetId="20" hidden="1">{"'Sheet1'!$L$16"}</definedName>
    <definedName name="PMS" localSheetId="21" hidden="1">{"'Sheet1'!$L$16"}</definedName>
    <definedName name="PMS" localSheetId="22" hidden="1">{"'Sheet1'!$L$16"}</definedName>
    <definedName name="PMS" localSheetId="13" hidden="1">{"'Sheet1'!$L$16"}</definedName>
    <definedName name="PMS" localSheetId="1" hidden="1">{"'Sheet1'!$L$16"}</definedName>
    <definedName name="PMS" localSheetId="2" hidden="1">{"'Sheet1'!$L$16"}</definedName>
    <definedName name="PMS" localSheetId="3" hidden="1">{"'Sheet1'!$L$16"}</definedName>
    <definedName name="PMS" localSheetId="14" hidden="1">{"'Sheet1'!$L$16"}</definedName>
    <definedName name="PMS" localSheetId="4" hidden="1">{"'Sheet1'!$L$16"}</definedName>
    <definedName name="PMS" localSheetId="10" hidden="1">{"'Sheet1'!$L$16"}</definedName>
    <definedName name="PMS" localSheetId="8" hidden="1">{"'Sheet1'!$L$16"}</definedName>
    <definedName name="PMS" localSheetId="15" hidden="1">{"'Sheet1'!$L$16"}</definedName>
    <definedName name="PMS" localSheetId="5" hidden="1">{"'Sheet1'!$L$16"}</definedName>
    <definedName name="PMS" localSheetId="7" hidden="1">{"'Sheet1'!$L$16"}</definedName>
    <definedName name="PMS" localSheetId="9" hidden="1">{"'Sheet1'!$L$16"}</definedName>
    <definedName name="PMS" localSheetId="11" hidden="1">{"'Sheet1'!$L$16"}</definedName>
    <definedName name="PMS" localSheetId="12" hidden="1">{"'Sheet1'!$L$16"}</definedName>
    <definedName name="PMS" localSheetId="19" hidden="1">{"'Sheet1'!$L$16"}</definedName>
    <definedName name="PMS" localSheetId="6" hidden="1">{"'Sheet1'!$L$16"}</definedName>
    <definedName name="PMS" localSheetId="27" hidden="1">{"'Sheet1'!$L$16"}</definedName>
    <definedName name="PMS" localSheetId="24" hidden="1">{"'Sheet1'!$L$16"}</definedName>
    <definedName name="PMS" localSheetId="25" hidden="1">{"'Sheet1'!$L$16"}</definedName>
    <definedName name="PMS" hidden="1">{"'Sheet1'!$L$16"}</definedName>
    <definedName name="_xlnm.Print_Area" localSheetId="0">'B15-ND31-ok'!$A$1:$H$46</definedName>
    <definedName name="_xlnm.Print_Area" localSheetId="10">'B37-ND31'!$A$1:$AC$436</definedName>
    <definedName name="_xlnm.Print_Area" localSheetId="8">'B37-ND31.'!$A$1:$AC$443</definedName>
    <definedName name="_xlnm.Print_Area" localSheetId="11">'Bieu 39-ND31'!$A$1:$K$24</definedName>
    <definedName name="_xlnm.Print_Titles" localSheetId="20">' 4 Ke hoach 2020'!$5:$12</definedName>
    <definedName name="_xlnm.Print_Titles" localSheetId="21">'5 BI NS TW'!$5:$9</definedName>
    <definedName name="_xlnm.Print_Titles" localSheetId="13">'B1 DC GIAM TH'!$4:$5</definedName>
    <definedName name="_xlnm.Print_Titles" localSheetId="1">'B16-ND31'!$8:$10</definedName>
    <definedName name="_xlnm.Print_Titles" localSheetId="14">'B2 BS VON 11.2019'!$5:$8</definedName>
    <definedName name="_xlnm.Print_Titles" localSheetId="10">'B37-ND31'!$6:$8</definedName>
    <definedName name="_xlnm.Print_Titles" localSheetId="8">'B37-ND31.'!$6:$8</definedName>
    <definedName name="_xlnm.Print_Titles" localSheetId="15">'B6 DA xem xét bổ sung TH'!$5:$8</definedName>
    <definedName name="_xlnm.Print_Titles" localSheetId="6">'Chi NSĐP -PL9'!$9:$10</definedName>
    <definedName name="_xlnm.Print_Titles" localSheetId="17">'Dieu hoa_Phan bo'!$5:$6</definedName>
    <definedName name="_xlnm.Print_Titles" localSheetId="16">'Dieu hoa-nguon'!$5:$5</definedName>
    <definedName name="ProdForm" localSheetId="20" hidden="1">#REF!</definedName>
    <definedName name="ProdForm" localSheetId="21" hidden="1">#REF!</definedName>
    <definedName name="ProdForm" localSheetId="22" hidden="1">#REF!</definedName>
    <definedName name="ProdForm" localSheetId="13" hidden="1">#REF!</definedName>
    <definedName name="ProdForm" localSheetId="3" hidden="1">#REF!</definedName>
    <definedName name="ProdForm" localSheetId="14" hidden="1">#REF!</definedName>
    <definedName name="ProdForm" localSheetId="10" hidden="1">#REF!</definedName>
    <definedName name="ProdForm" localSheetId="15" hidden="1">#REF!</definedName>
    <definedName name="ProdForm" localSheetId="9" hidden="1">#REF!</definedName>
    <definedName name="ProdForm" localSheetId="11" hidden="1">#REF!</definedName>
    <definedName name="ProdForm" localSheetId="19" hidden="1">#REF!</definedName>
    <definedName name="ProdForm" localSheetId="6" hidden="1">#REF!</definedName>
    <definedName name="ProdForm" localSheetId="27" hidden="1">#REF!</definedName>
    <definedName name="ProdForm" localSheetId="25" hidden="1">#REF!</definedName>
    <definedName name="ProdForm" hidden="1">#REF!</definedName>
    <definedName name="Product" localSheetId="20" hidden="1">#REF!</definedName>
    <definedName name="Product" localSheetId="21" hidden="1">#REF!</definedName>
    <definedName name="Product" localSheetId="22" hidden="1">#REF!</definedName>
    <definedName name="Product" localSheetId="13" hidden="1">#REF!</definedName>
    <definedName name="Product" localSheetId="3" hidden="1">#REF!</definedName>
    <definedName name="Product" localSheetId="14" hidden="1">#REF!</definedName>
    <definedName name="Product" localSheetId="10" hidden="1">#REF!</definedName>
    <definedName name="Product" localSheetId="15" hidden="1">#REF!</definedName>
    <definedName name="Product" localSheetId="9" hidden="1">#REF!</definedName>
    <definedName name="Product" localSheetId="11" hidden="1">#REF!</definedName>
    <definedName name="Product" localSheetId="19" hidden="1">#REF!</definedName>
    <definedName name="Product" localSheetId="27" hidden="1">#REF!</definedName>
    <definedName name="Product" localSheetId="25" hidden="1">#REF!</definedName>
    <definedName name="Product" hidden="1">#REF!</definedName>
    <definedName name="PTien72" localSheetId="21" hidden="1">{"'Sheet1'!$L$16"}</definedName>
    <definedName name="PTien72" localSheetId="13" hidden="1">{"'Sheet1'!$L$16"}</definedName>
    <definedName name="PTien72" localSheetId="1" hidden="1">{"'Sheet1'!$L$16"}</definedName>
    <definedName name="PTien72" localSheetId="2" hidden="1">{"'Sheet1'!$L$16"}</definedName>
    <definedName name="PTien72" localSheetId="3" hidden="1">{"'Sheet1'!$L$16"}</definedName>
    <definedName name="PTien72" localSheetId="14" hidden="1">{"'Sheet1'!$L$16"}</definedName>
    <definedName name="PTien72" localSheetId="4" hidden="1">{"'Sheet1'!$L$16"}</definedName>
    <definedName name="PTien72" localSheetId="10" hidden="1">{"'Sheet1'!$L$16"}</definedName>
    <definedName name="PTien72" localSheetId="8" hidden="1">{"'Sheet1'!$L$16"}</definedName>
    <definedName name="PTien72" localSheetId="15" hidden="1">{"'Sheet1'!$L$16"}</definedName>
    <definedName name="PTien72" localSheetId="5" hidden="1">{"'Sheet1'!$L$16"}</definedName>
    <definedName name="PTien72" localSheetId="7" hidden="1">{"'Sheet1'!$L$16"}</definedName>
    <definedName name="PTien72" localSheetId="9" hidden="1">{"'Sheet1'!$L$16"}</definedName>
    <definedName name="PTien72" localSheetId="11" hidden="1">{"'Sheet1'!$L$16"}</definedName>
    <definedName name="PTien72" localSheetId="12" hidden="1">{"'Sheet1'!$L$16"}</definedName>
    <definedName name="PTien72" localSheetId="19" hidden="1">{"'Sheet1'!$L$16"}</definedName>
    <definedName name="PTien72" localSheetId="6" hidden="1">{"'Sheet1'!$L$16"}</definedName>
    <definedName name="PTien72" localSheetId="27" hidden="1">{"'Sheet1'!$L$16"}</definedName>
    <definedName name="PTien72" localSheetId="24" hidden="1">{"'Sheet1'!$L$16"}</definedName>
    <definedName name="PTien72" localSheetId="25" hidden="1">{"'Sheet1'!$L$16"}</definedName>
    <definedName name="PTien72" hidden="1">{"'Sheet1'!$L$16"}</definedName>
    <definedName name="qa" localSheetId="21" hidden="1">{"'Sheet1'!$L$16"}</definedName>
    <definedName name="qa" localSheetId="13" hidden="1">{"'Sheet1'!$L$16"}</definedName>
    <definedName name="qa" localSheetId="1" hidden="1">{"'Sheet1'!$L$16"}</definedName>
    <definedName name="qa" localSheetId="2" hidden="1">{"'Sheet1'!$L$16"}</definedName>
    <definedName name="qa" localSheetId="3" hidden="1">{"'Sheet1'!$L$16"}</definedName>
    <definedName name="qa" localSheetId="14" hidden="1">{"'Sheet1'!$L$16"}</definedName>
    <definedName name="qa" localSheetId="4" hidden="1">{"'Sheet1'!$L$16"}</definedName>
    <definedName name="qa" localSheetId="10" hidden="1">{"'Sheet1'!$L$16"}</definedName>
    <definedName name="qa" localSheetId="8" hidden="1">{"'Sheet1'!$L$16"}</definedName>
    <definedName name="qa" localSheetId="15" hidden="1">{"'Sheet1'!$L$16"}</definedName>
    <definedName name="qa" localSheetId="5" hidden="1">{"'Sheet1'!$L$16"}</definedName>
    <definedName name="qa" localSheetId="7" hidden="1">{"'Sheet1'!$L$16"}</definedName>
    <definedName name="qa" localSheetId="9" hidden="1">{"'Sheet1'!$L$16"}</definedName>
    <definedName name="qa" localSheetId="11" hidden="1">{"'Sheet1'!$L$16"}</definedName>
    <definedName name="qa" localSheetId="12" hidden="1">{"'Sheet1'!$L$16"}</definedName>
    <definedName name="qa" localSheetId="19" hidden="1">{"'Sheet1'!$L$16"}</definedName>
    <definedName name="qa" localSheetId="6" hidden="1">{"'Sheet1'!$L$16"}</definedName>
    <definedName name="qa" localSheetId="27" hidden="1">{"'Sheet1'!$L$16"}</definedName>
    <definedName name="qa" localSheetId="24" hidden="1">{"'Sheet1'!$L$16"}</definedName>
    <definedName name="qa" localSheetId="25" hidden="1">{"'Sheet1'!$L$16"}</definedName>
    <definedName name="qa" hidden="1">{"'Sheet1'!$L$16"}</definedName>
    <definedName name="QQ" localSheetId="21" hidden="1">{"'Sheet1'!$L$16"}</definedName>
    <definedName name="QQ" localSheetId="13" hidden="1">{"'Sheet1'!$L$16"}</definedName>
    <definedName name="QQ" localSheetId="1" hidden="1">{"'Sheet1'!$L$16"}</definedName>
    <definedName name="QQ" localSheetId="2" hidden="1">{"'Sheet1'!$L$16"}</definedName>
    <definedName name="QQ" localSheetId="3" hidden="1">{"'Sheet1'!$L$16"}</definedName>
    <definedName name="QQ" localSheetId="14" hidden="1">{"'Sheet1'!$L$16"}</definedName>
    <definedName name="QQ" localSheetId="4" hidden="1">{"'Sheet1'!$L$16"}</definedName>
    <definedName name="QQ" localSheetId="10" hidden="1">{"'Sheet1'!$L$16"}</definedName>
    <definedName name="QQ" localSheetId="8" hidden="1">{"'Sheet1'!$L$16"}</definedName>
    <definedName name="QQ" localSheetId="15" hidden="1">{"'Sheet1'!$L$16"}</definedName>
    <definedName name="QQ" localSheetId="5" hidden="1">{"'Sheet1'!$L$16"}</definedName>
    <definedName name="QQ" localSheetId="7" hidden="1">{"'Sheet1'!$L$16"}</definedName>
    <definedName name="QQ" localSheetId="9" hidden="1">{"'Sheet1'!$L$16"}</definedName>
    <definedName name="QQ" localSheetId="11" hidden="1">{"'Sheet1'!$L$16"}</definedName>
    <definedName name="QQ" localSheetId="12" hidden="1">{"'Sheet1'!$L$16"}</definedName>
    <definedName name="QQ" localSheetId="19" hidden="1">{"'Sheet1'!$L$16"}</definedName>
    <definedName name="QQ" localSheetId="6" hidden="1">{"'Sheet1'!$L$16"}</definedName>
    <definedName name="QQ" localSheetId="27" hidden="1">{"'Sheet1'!$L$16"}</definedName>
    <definedName name="QQ" localSheetId="24" hidden="1">{"'Sheet1'!$L$16"}</definedName>
    <definedName name="QQ" localSheetId="25" hidden="1">{"'Sheet1'!$L$16"}</definedName>
    <definedName name="QQ" hidden="1">{"'Sheet1'!$L$16"}</definedName>
    <definedName name="QT" localSheetId="13" hidden="1">{"'Sheet1'!$L$16"}</definedName>
    <definedName name="QT" localSheetId="1" hidden="1">{"'Sheet1'!$L$16"}</definedName>
    <definedName name="QT" localSheetId="2" hidden="1">{"'Sheet1'!$L$16"}</definedName>
    <definedName name="QT" localSheetId="3" hidden="1">{"'Sheet1'!$L$16"}</definedName>
    <definedName name="QT" localSheetId="14" hidden="1">{"'Sheet1'!$L$16"}</definedName>
    <definedName name="QT" localSheetId="4" hidden="1">{"'Sheet1'!$L$16"}</definedName>
    <definedName name="QT" localSheetId="10" hidden="1">{"'Sheet1'!$L$16"}</definedName>
    <definedName name="QT" localSheetId="8" hidden="1">{"'Sheet1'!$L$16"}</definedName>
    <definedName name="QT" localSheetId="15" hidden="1">{"'Sheet1'!$L$16"}</definedName>
    <definedName name="QT" localSheetId="5" hidden="1">{"'Sheet1'!$L$16"}</definedName>
    <definedName name="QT" localSheetId="7" hidden="1">{"'Sheet1'!$L$16"}</definedName>
    <definedName name="QT" localSheetId="9" hidden="1">{"'Sheet1'!$L$16"}</definedName>
    <definedName name="QT" localSheetId="11" hidden="1">{"'Sheet1'!$L$16"}</definedName>
    <definedName name="QT" localSheetId="12" hidden="1">{"'Sheet1'!$L$16"}</definedName>
    <definedName name="QT" localSheetId="6" hidden="1">{"'Sheet1'!$L$16"}</definedName>
    <definedName name="QT" hidden="1">{"'Sheet1'!$L$16"}</definedName>
    <definedName name="quoan" localSheetId="21" hidden="1">{"'Sheet1'!$L$16"}</definedName>
    <definedName name="quoan" localSheetId="13" hidden="1">{"'Sheet1'!$L$16"}</definedName>
    <definedName name="quoan" localSheetId="1" hidden="1">{"'Sheet1'!$L$16"}</definedName>
    <definedName name="quoan" localSheetId="2" hidden="1">{"'Sheet1'!$L$16"}</definedName>
    <definedName name="quoan" localSheetId="3" hidden="1">{"'Sheet1'!$L$16"}</definedName>
    <definedName name="quoan" localSheetId="14" hidden="1">{"'Sheet1'!$L$16"}</definedName>
    <definedName name="quoan" localSheetId="4" hidden="1">{"'Sheet1'!$L$16"}</definedName>
    <definedName name="quoan" localSheetId="10" hidden="1">{"'Sheet1'!$L$16"}</definedName>
    <definedName name="quoan" localSheetId="8" hidden="1">{"'Sheet1'!$L$16"}</definedName>
    <definedName name="quoan" localSheetId="15" hidden="1">{"'Sheet1'!$L$16"}</definedName>
    <definedName name="quoan" localSheetId="5" hidden="1">{"'Sheet1'!$L$16"}</definedName>
    <definedName name="quoan" localSheetId="7" hidden="1">{"'Sheet1'!$L$16"}</definedName>
    <definedName name="quoan" localSheetId="9" hidden="1">{"'Sheet1'!$L$16"}</definedName>
    <definedName name="quoan" localSheetId="11" hidden="1">{"'Sheet1'!$L$16"}</definedName>
    <definedName name="quoan" localSheetId="12" hidden="1">{"'Sheet1'!$L$16"}</definedName>
    <definedName name="quoan" localSheetId="19" hidden="1">{"'Sheet1'!$L$16"}</definedName>
    <definedName name="quoan" localSheetId="6" hidden="1">{"'Sheet1'!$L$16"}</definedName>
    <definedName name="quoan" localSheetId="27" hidden="1">{"'Sheet1'!$L$16"}</definedName>
    <definedName name="quoan" localSheetId="24" hidden="1">{"'Sheet1'!$L$16"}</definedName>
    <definedName name="quoan" localSheetId="25" hidden="1">{"'Sheet1'!$L$16"}</definedName>
    <definedName name="quoan" hidden="1">{"'Sheet1'!$L$16"}</definedName>
    <definedName name="Ranhxay" localSheetId="21" hidden="1">{"'Sheet1'!$L$16"}</definedName>
    <definedName name="Ranhxay" localSheetId="13" hidden="1">{"'Sheet1'!$L$16"}</definedName>
    <definedName name="Ranhxay" localSheetId="1" hidden="1">{"'Sheet1'!$L$16"}</definedName>
    <definedName name="Ranhxay" localSheetId="2" hidden="1">{"'Sheet1'!$L$16"}</definedName>
    <definedName name="Ranhxay" localSheetId="3" hidden="1">{"'Sheet1'!$L$16"}</definedName>
    <definedName name="Ranhxay" localSheetId="14" hidden="1">{"'Sheet1'!$L$16"}</definedName>
    <definedName name="Ranhxay" localSheetId="4" hidden="1">{"'Sheet1'!$L$16"}</definedName>
    <definedName name="Ranhxay" localSheetId="10" hidden="1">{"'Sheet1'!$L$16"}</definedName>
    <definedName name="Ranhxay" localSheetId="8" hidden="1">{"'Sheet1'!$L$16"}</definedName>
    <definedName name="Ranhxay" localSheetId="15" hidden="1">{"'Sheet1'!$L$16"}</definedName>
    <definedName name="Ranhxay" localSheetId="5" hidden="1">{"'Sheet1'!$L$16"}</definedName>
    <definedName name="Ranhxay" localSheetId="7" hidden="1">{"'Sheet1'!$L$16"}</definedName>
    <definedName name="Ranhxay" localSheetId="9" hidden="1">{"'Sheet1'!$L$16"}</definedName>
    <definedName name="Ranhxay" localSheetId="11" hidden="1">{"'Sheet1'!$L$16"}</definedName>
    <definedName name="Ranhxay" localSheetId="12" hidden="1">{"'Sheet1'!$L$16"}</definedName>
    <definedName name="Ranhxay" localSheetId="19" hidden="1">{"'Sheet1'!$L$16"}</definedName>
    <definedName name="Ranhxay" localSheetId="6" hidden="1">{"'Sheet1'!$L$16"}</definedName>
    <definedName name="Ranhxay" localSheetId="27" hidden="1">{"'Sheet1'!$L$16"}</definedName>
    <definedName name="Ranhxay" localSheetId="24" hidden="1">{"'Sheet1'!$L$16"}</definedName>
    <definedName name="Ranhxay" localSheetId="25" hidden="1">{"'Sheet1'!$L$16"}</definedName>
    <definedName name="Ranhxay" hidden="1">{"'Sheet1'!$L$16"}</definedName>
    <definedName name="RCArea" localSheetId="20" hidden="1">#REF!</definedName>
    <definedName name="RCArea" localSheetId="21" hidden="1">#REF!</definedName>
    <definedName name="RCArea" localSheetId="22" hidden="1">#REF!</definedName>
    <definedName name="RCArea" localSheetId="13" hidden="1">#REF!</definedName>
    <definedName name="RCArea" localSheetId="3" hidden="1">#REF!</definedName>
    <definedName name="RCArea" localSheetId="14" hidden="1">#REF!</definedName>
    <definedName name="RCArea" localSheetId="10" hidden="1">#REF!</definedName>
    <definedName name="RCArea" localSheetId="15" hidden="1">#REF!</definedName>
    <definedName name="RCArea" localSheetId="9" hidden="1">#REF!</definedName>
    <definedName name="RCArea" localSheetId="11" hidden="1">#REF!</definedName>
    <definedName name="RCArea" localSheetId="19" hidden="1">#REF!</definedName>
    <definedName name="RCArea" localSheetId="27" hidden="1">#REF!</definedName>
    <definedName name="RCArea" localSheetId="25" hidden="1">#REF!</definedName>
    <definedName name="RCArea" hidden="1">#REF!</definedName>
    <definedName name="re" localSheetId="21" hidden="1">{"'Sheet1'!$L$16"}</definedName>
    <definedName name="re" localSheetId="13" hidden="1">{"'Sheet1'!$L$16"}</definedName>
    <definedName name="re" localSheetId="1" hidden="1">{"'Sheet1'!$L$16"}</definedName>
    <definedName name="re" localSheetId="2" hidden="1">{"'Sheet1'!$L$16"}</definedName>
    <definedName name="re" localSheetId="3" hidden="1">{"'Sheet1'!$L$16"}</definedName>
    <definedName name="re" localSheetId="14" hidden="1">{"'Sheet1'!$L$16"}</definedName>
    <definedName name="re" localSheetId="4" hidden="1">{"'Sheet1'!$L$16"}</definedName>
    <definedName name="re" localSheetId="10" hidden="1">{"'Sheet1'!$L$16"}</definedName>
    <definedName name="re" localSheetId="8" hidden="1">{"'Sheet1'!$L$16"}</definedName>
    <definedName name="re" localSheetId="15" hidden="1">{"'Sheet1'!$L$16"}</definedName>
    <definedName name="re" localSheetId="5" hidden="1">{"'Sheet1'!$L$16"}</definedName>
    <definedName name="re" localSheetId="7" hidden="1">{"'Sheet1'!$L$16"}</definedName>
    <definedName name="re" localSheetId="9" hidden="1">{"'Sheet1'!$L$16"}</definedName>
    <definedName name="re" localSheetId="11" hidden="1">{"'Sheet1'!$L$16"}</definedName>
    <definedName name="re" localSheetId="12" hidden="1">{"'Sheet1'!$L$16"}</definedName>
    <definedName name="re" localSheetId="19" hidden="1">{"'Sheet1'!$L$16"}</definedName>
    <definedName name="re" localSheetId="6" hidden="1">{"'Sheet1'!$L$16"}</definedName>
    <definedName name="re" localSheetId="27" hidden="1">{"'Sheet1'!$L$16"}</definedName>
    <definedName name="re" localSheetId="24" hidden="1">{"'Sheet1'!$L$16"}</definedName>
    <definedName name="re" localSheetId="25" hidden="1">{"'Sheet1'!$L$16"}</definedName>
    <definedName name="re" hidden="1">{"'Sheet1'!$L$16"}</definedName>
    <definedName name="Result21" localSheetId="21" hidden="1">{"'Sheet1'!$L$16"}</definedName>
    <definedName name="Result21" localSheetId="13" hidden="1">{"'Sheet1'!$L$16"}</definedName>
    <definedName name="Result21" localSheetId="1" hidden="1">{"'Sheet1'!$L$16"}</definedName>
    <definedName name="Result21" localSheetId="2" hidden="1">{"'Sheet1'!$L$16"}</definedName>
    <definedName name="Result21" localSheetId="3" hidden="1">{"'Sheet1'!$L$16"}</definedName>
    <definedName name="Result21" localSheetId="14" hidden="1">{"'Sheet1'!$L$16"}</definedName>
    <definedName name="Result21" localSheetId="4" hidden="1">{"'Sheet1'!$L$16"}</definedName>
    <definedName name="Result21" localSheetId="10" hidden="1">{"'Sheet1'!$L$16"}</definedName>
    <definedName name="Result21" localSheetId="8" hidden="1">{"'Sheet1'!$L$16"}</definedName>
    <definedName name="Result21" localSheetId="15" hidden="1">{"'Sheet1'!$L$16"}</definedName>
    <definedName name="Result21" localSheetId="5" hidden="1">{"'Sheet1'!$L$16"}</definedName>
    <definedName name="Result21" localSheetId="7" hidden="1">{"'Sheet1'!$L$16"}</definedName>
    <definedName name="Result21" localSheetId="9" hidden="1">{"'Sheet1'!$L$16"}</definedName>
    <definedName name="Result21" localSheetId="11" hidden="1">{"'Sheet1'!$L$16"}</definedName>
    <definedName name="Result21" localSheetId="12" hidden="1">{"'Sheet1'!$L$16"}</definedName>
    <definedName name="Result21" localSheetId="19" hidden="1">{"'Sheet1'!$L$16"}</definedName>
    <definedName name="Result21" localSheetId="6" hidden="1">{"'Sheet1'!$L$16"}</definedName>
    <definedName name="Result21" localSheetId="27" hidden="1">{"'Sheet1'!$L$16"}</definedName>
    <definedName name="Result21" localSheetId="24" hidden="1">{"'Sheet1'!$L$16"}</definedName>
    <definedName name="Result21" localSheetId="25" hidden="1">{"'Sheet1'!$L$16"}</definedName>
    <definedName name="Result21" hidden="1">{"'Sheet1'!$L$16"}</definedName>
    <definedName name="rgshds" localSheetId="21" hidden="1">{"'Sheet1'!$L$16"}</definedName>
    <definedName name="rgshds" localSheetId="13" hidden="1">{"'Sheet1'!$L$16"}</definedName>
    <definedName name="rgshds" localSheetId="1" hidden="1">{"'Sheet1'!$L$16"}</definedName>
    <definedName name="rgshds" localSheetId="2" hidden="1">{"'Sheet1'!$L$16"}</definedName>
    <definedName name="rgshds" localSheetId="3" hidden="1">{"'Sheet1'!$L$16"}</definedName>
    <definedName name="rgshds" localSheetId="14" hidden="1">{"'Sheet1'!$L$16"}</definedName>
    <definedName name="rgshds" localSheetId="4" hidden="1">{"'Sheet1'!$L$16"}</definedName>
    <definedName name="rgshds" localSheetId="10" hidden="1">{"'Sheet1'!$L$16"}</definedName>
    <definedName name="rgshds" localSheetId="8" hidden="1">{"'Sheet1'!$L$16"}</definedName>
    <definedName name="rgshds" localSheetId="15" hidden="1">{"'Sheet1'!$L$16"}</definedName>
    <definedName name="rgshds" localSheetId="5" hidden="1">{"'Sheet1'!$L$16"}</definedName>
    <definedName name="rgshds" localSheetId="7" hidden="1">{"'Sheet1'!$L$16"}</definedName>
    <definedName name="rgshds" localSheetId="9" hidden="1">{"'Sheet1'!$L$16"}</definedName>
    <definedName name="rgshds" localSheetId="11" hidden="1">{"'Sheet1'!$L$16"}</definedName>
    <definedName name="rgshds" localSheetId="12" hidden="1">{"'Sheet1'!$L$16"}</definedName>
    <definedName name="rgshds" localSheetId="19" hidden="1">{"'Sheet1'!$L$16"}</definedName>
    <definedName name="rgshds" localSheetId="6" hidden="1">{"'Sheet1'!$L$16"}</definedName>
    <definedName name="rgshds" localSheetId="27" hidden="1">{"'Sheet1'!$L$16"}</definedName>
    <definedName name="rgshds" localSheetId="24" hidden="1">{"'Sheet1'!$L$16"}</definedName>
    <definedName name="rgshds" localSheetId="25" hidden="1">{"'Sheet1'!$L$16"}</definedName>
    <definedName name="rgshds" hidden="1">{"'Sheet1'!$L$16"}</definedName>
    <definedName name="rtr" localSheetId="21" hidden="1">{"'Sheet1'!$L$16"}</definedName>
    <definedName name="rtr" localSheetId="13" hidden="1">{"'Sheet1'!$L$16"}</definedName>
    <definedName name="rtr" localSheetId="1" hidden="1">{"'Sheet1'!$L$16"}</definedName>
    <definedName name="rtr" localSheetId="2" hidden="1">{"'Sheet1'!$L$16"}</definedName>
    <definedName name="rtr" localSheetId="3" hidden="1">{"'Sheet1'!$L$16"}</definedName>
    <definedName name="rtr" localSheetId="14" hidden="1">{"'Sheet1'!$L$16"}</definedName>
    <definedName name="rtr" localSheetId="4" hidden="1">{"'Sheet1'!$L$16"}</definedName>
    <definedName name="rtr" localSheetId="10" hidden="1">{"'Sheet1'!$L$16"}</definedName>
    <definedName name="rtr" localSheetId="8" hidden="1">{"'Sheet1'!$L$16"}</definedName>
    <definedName name="rtr" localSheetId="15" hidden="1">{"'Sheet1'!$L$16"}</definedName>
    <definedName name="rtr" localSheetId="5" hidden="1">{"'Sheet1'!$L$16"}</definedName>
    <definedName name="rtr" localSheetId="7" hidden="1">{"'Sheet1'!$L$16"}</definedName>
    <definedName name="rtr" localSheetId="9" hidden="1">{"'Sheet1'!$L$16"}</definedName>
    <definedName name="rtr" localSheetId="11" hidden="1">{"'Sheet1'!$L$16"}</definedName>
    <definedName name="rtr" localSheetId="12" hidden="1">{"'Sheet1'!$L$16"}</definedName>
    <definedName name="rtr" localSheetId="19" hidden="1">{"'Sheet1'!$L$16"}</definedName>
    <definedName name="rtr" localSheetId="6" hidden="1">{"'Sheet1'!$L$16"}</definedName>
    <definedName name="rtr" localSheetId="27" hidden="1">{"'Sheet1'!$L$16"}</definedName>
    <definedName name="rtr" localSheetId="24" hidden="1">{"'Sheet1'!$L$16"}</definedName>
    <definedName name="rtr" localSheetId="25" hidden="1">{"'Sheet1'!$L$16"}</definedName>
    <definedName name="rtr" hidden="1">{"'Sheet1'!$L$16"}</definedName>
    <definedName name="san" localSheetId="13" hidden="1">{"'Sheet1'!$L$16"}</definedName>
    <definedName name="san" localSheetId="1" hidden="1">{"'Sheet1'!$L$16"}</definedName>
    <definedName name="san" localSheetId="2" hidden="1">{"'Sheet1'!$L$16"}</definedName>
    <definedName name="san" localSheetId="3" hidden="1">{"'Sheet1'!$L$16"}</definedName>
    <definedName name="san" localSheetId="14" hidden="1">{"'Sheet1'!$L$16"}</definedName>
    <definedName name="san" localSheetId="4" hidden="1">{"'Sheet1'!$L$16"}</definedName>
    <definedName name="san" localSheetId="10" hidden="1">{"'Sheet1'!$L$16"}</definedName>
    <definedName name="san" localSheetId="8" hidden="1">{"'Sheet1'!$L$16"}</definedName>
    <definedName name="san" localSheetId="15" hidden="1">{"'Sheet1'!$L$16"}</definedName>
    <definedName name="san" localSheetId="5" hidden="1">{"'Sheet1'!$L$16"}</definedName>
    <definedName name="san" localSheetId="7" hidden="1">{"'Sheet1'!$L$16"}</definedName>
    <definedName name="san" localSheetId="9" hidden="1">{"'Sheet1'!$L$16"}</definedName>
    <definedName name="san" localSheetId="11" hidden="1">{"'Sheet1'!$L$16"}</definedName>
    <definedName name="san" localSheetId="12" hidden="1">{"'Sheet1'!$L$16"}</definedName>
    <definedName name="san" localSheetId="19" hidden="1">{"'Sheet1'!$L$16"}</definedName>
    <definedName name="san" localSheetId="6" hidden="1">{"'Sheet1'!$L$16"}</definedName>
    <definedName name="san" localSheetId="27" hidden="1">{"'Sheet1'!$L$16"}</definedName>
    <definedName name="san" localSheetId="24" hidden="1">{"'Sheet1'!$L$16"}</definedName>
    <definedName name="san" localSheetId="25" hidden="1">{"'Sheet1'!$L$16"}</definedName>
    <definedName name="san" hidden="1">{"'Sheet1'!$L$16"}</definedName>
    <definedName name="sas" localSheetId="21" hidden="1">{"'Sheet1'!$L$16"}</definedName>
    <definedName name="sas" localSheetId="13" hidden="1">{"'Sheet1'!$L$16"}</definedName>
    <definedName name="sas" localSheetId="1" hidden="1">{"'Sheet1'!$L$16"}</definedName>
    <definedName name="sas" localSheetId="2" hidden="1">{"'Sheet1'!$L$16"}</definedName>
    <definedName name="sas" localSheetId="3" hidden="1">{"'Sheet1'!$L$16"}</definedName>
    <definedName name="sas" localSheetId="14" hidden="1">{"'Sheet1'!$L$16"}</definedName>
    <definedName name="sas" localSheetId="4" hidden="1">{"'Sheet1'!$L$16"}</definedName>
    <definedName name="sas" localSheetId="10" hidden="1">{"'Sheet1'!$L$16"}</definedName>
    <definedName name="sas" localSheetId="8" hidden="1">{"'Sheet1'!$L$16"}</definedName>
    <definedName name="sas" localSheetId="15" hidden="1">{"'Sheet1'!$L$16"}</definedName>
    <definedName name="sas" localSheetId="5" hidden="1">{"'Sheet1'!$L$16"}</definedName>
    <definedName name="sas" localSheetId="7" hidden="1">{"'Sheet1'!$L$16"}</definedName>
    <definedName name="sas" localSheetId="9" hidden="1">{"'Sheet1'!$L$16"}</definedName>
    <definedName name="sas" localSheetId="11" hidden="1">{"'Sheet1'!$L$16"}</definedName>
    <definedName name="sas" localSheetId="12" hidden="1">{"'Sheet1'!$L$16"}</definedName>
    <definedName name="sas" localSheetId="19" hidden="1">{"'Sheet1'!$L$16"}</definedName>
    <definedName name="sas" localSheetId="6" hidden="1">{"'Sheet1'!$L$16"}</definedName>
    <definedName name="sas" localSheetId="27" hidden="1">{"'Sheet1'!$L$16"}</definedName>
    <definedName name="sas" localSheetId="24" hidden="1">{"'Sheet1'!$L$16"}</definedName>
    <definedName name="sas" localSheetId="25" hidden="1">{"'Sheet1'!$L$16"}</definedName>
    <definedName name="sas" hidden="1">{"'Sheet1'!$L$16"}</definedName>
    <definedName name="sav" localSheetId="21" hidden="1">{"'Sheet1'!$L$16"}</definedName>
    <definedName name="sav" localSheetId="13" hidden="1">{"'Sheet1'!$L$16"}</definedName>
    <definedName name="sav" localSheetId="1" hidden="1">{"'Sheet1'!$L$16"}</definedName>
    <definedName name="sav" localSheetId="2" hidden="1">{"'Sheet1'!$L$16"}</definedName>
    <definedName name="sav" localSheetId="3" hidden="1">{"'Sheet1'!$L$16"}</definedName>
    <definedName name="sav" localSheetId="14" hidden="1">{"'Sheet1'!$L$16"}</definedName>
    <definedName name="sav" localSheetId="4" hidden="1">{"'Sheet1'!$L$16"}</definedName>
    <definedName name="sav" localSheetId="10" hidden="1">{"'Sheet1'!$L$16"}</definedName>
    <definedName name="sav" localSheetId="8" hidden="1">{"'Sheet1'!$L$16"}</definedName>
    <definedName name="sav" localSheetId="15" hidden="1">{"'Sheet1'!$L$16"}</definedName>
    <definedName name="sav" localSheetId="5" hidden="1">{"'Sheet1'!$L$16"}</definedName>
    <definedName name="sav" localSheetId="7" hidden="1">{"'Sheet1'!$L$16"}</definedName>
    <definedName name="sav" localSheetId="9" hidden="1">{"'Sheet1'!$L$16"}</definedName>
    <definedName name="sav" localSheetId="11" hidden="1">{"'Sheet1'!$L$16"}</definedName>
    <definedName name="sav" localSheetId="12" hidden="1">{"'Sheet1'!$L$16"}</definedName>
    <definedName name="sav" localSheetId="19" hidden="1">{"'Sheet1'!$L$16"}</definedName>
    <definedName name="sav" localSheetId="6" hidden="1">{"'Sheet1'!$L$16"}</definedName>
    <definedName name="sav" localSheetId="27" hidden="1">{"'Sheet1'!$L$16"}</definedName>
    <definedName name="sav" localSheetId="24" hidden="1">{"'Sheet1'!$L$16"}</definedName>
    <definedName name="sav" localSheetId="25" hidden="1">{"'Sheet1'!$L$16"}</definedName>
    <definedName name="sav" hidden="1">{"'Sheet1'!$L$16"}</definedName>
    <definedName name="sdbv" localSheetId="21" hidden="1">{"'Sheet1'!$L$16"}</definedName>
    <definedName name="sdbv" localSheetId="13" hidden="1">{"'Sheet1'!$L$16"}</definedName>
    <definedName name="sdbv" localSheetId="1" hidden="1">{"'Sheet1'!$L$16"}</definedName>
    <definedName name="sdbv" localSheetId="2" hidden="1">{"'Sheet1'!$L$16"}</definedName>
    <definedName name="sdbv" localSheetId="3" hidden="1">{"'Sheet1'!$L$16"}</definedName>
    <definedName name="sdbv" localSheetId="14" hidden="1">{"'Sheet1'!$L$16"}</definedName>
    <definedName name="sdbv" localSheetId="4" hidden="1">{"'Sheet1'!$L$16"}</definedName>
    <definedName name="sdbv" localSheetId="10" hidden="1">{"'Sheet1'!$L$16"}</definedName>
    <definedName name="sdbv" localSheetId="8" hidden="1">{"'Sheet1'!$L$16"}</definedName>
    <definedName name="sdbv" localSheetId="15" hidden="1">{"'Sheet1'!$L$16"}</definedName>
    <definedName name="sdbv" localSheetId="5" hidden="1">{"'Sheet1'!$L$16"}</definedName>
    <definedName name="sdbv" localSheetId="7" hidden="1">{"'Sheet1'!$L$16"}</definedName>
    <definedName name="sdbv" localSheetId="9" hidden="1">{"'Sheet1'!$L$16"}</definedName>
    <definedName name="sdbv" localSheetId="11" hidden="1">{"'Sheet1'!$L$16"}</definedName>
    <definedName name="sdbv" localSheetId="12" hidden="1">{"'Sheet1'!$L$16"}</definedName>
    <definedName name="sdbv" localSheetId="19" hidden="1">{"'Sheet1'!$L$16"}</definedName>
    <definedName name="sdbv" localSheetId="6" hidden="1">{"'Sheet1'!$L$16"}</definedName>
    <definedName name="sdbv" localSheetId="27" hidden="1">{"'Sheet1'!$L$16"}</definedName>
    <definedName name="sdbv" localSheetId="24" hidden="1">{"'Sheet1'!$L$16"}</definedName>
    <definedName name="sdbv" localSheetId="25" hidden="1">{"'Sheet1'!$L$16"}</definedName>
    <definedName name="sdbv" hidden="1">{"'Sheet1'!$L$16"}</definedName>
    <definedName name="sddddddddddddddd" localSheetId="13" hidden="1">{"'Sheet1'!$L$16"}</definedName>
    <definedName name="sddddddddddddddd" localSheetId="1" hidden="1">{"'Sheet1'!$L$16"}</definedName>
    <definedName name="sddddddddddddddd" localSheetId="2" hidden="1">{"'Sheet1'!$L$16"}</definedName>
    <definedName name="sddddddddddddddd" localSheetId="3" hidden="1">{"'Sheet1'!$L$16"}</definedName>
    <definedName name="sddddddddddddddd" localSheetId="14" hidden="1">{"'Sheet1'!$L$16"}</definedName>
    <definedName name="sddddddddddddddd" localSheetId="4" hidden="1">{"'Sheet1'!$L$16"}</definedName>
    <definedName name="sddddddddddddddd" localSheetId="10" hidden="1">{"'Sheet1'!$L$16"}</definedName>
    <definedName name="sddddddddddddddd" localSheetId="8" hidden="1">{"'Sheet1'!$L$16"}</definedName>
    <definedName name="sddddddddddddddd" localSheetId="15" hidden="1">{"'Sheet1'!$L$16"}</definedName>
    <definedName name="sddddddddddddddd" localSheetId="5" hidden="1">{"'Sheet1'!$L$16"}</definedName>
    <definedName name="sddddddddddddddd" localSheetId="7" hidden="1">{"'Sheet1'!$L$16"}</definedName>
    <definedName name="sddddddddddddddd" localSheetId="9" hidden="1">{"'Sheet1'!$L$16"}</definedName>
    <definedName name="sddddddddddddddd" localSheetId="11" hidden="1">{"'Sheet1'!$L$16"}</definedName>
    <definedName name="sddddddddddddddd" localSheetId="12" hidden="1">{"'Sheet1'!$L$16"}</definedName>
    <definedName name="sddddddddddddddd" localSheetId="6" hidden="1">{"'Sheet1'!$L$16"}</definedName>
    <definedName name="sddddddddddddddd" hidden="1">{"'Sheet1'!$L$16"}</definedName>
    <definedName name="sdf" localSheetId="21" hidden="1">{"'Sheet1'!$L$16"}</definedName>
    <definedName name="sdf" localSheetId="13" hidden="1">{"'Sheet1'!$L$16"}</definedName>
    <definedName name="sdf" localSheetId="1" hidden="1">{"'Sheet1'!$L$16"}</definedName>
    <definedName name="sdf" localSheetId="2" hidden="1">{"'Sheet1'!$L$16"}</definedName>
    <definedName name="sdf" localSheetId="3" hidden="1">{"'Sheet1'!$L$16"}</definedName>
    <definedName name="sdf" localSheetId="14" hidden="1">{"'Sheet1'!$L$16"}</definedName>
    <definedName name="sdf" localSheetId="4" hidden="1">{"'Sheet1'!$L$16"}</definedName>
    <definedName name="sdf" localSheetId="10" hidden="1">{"'Sheet1'!$L$16"}</definedName>
    <definedName name="sdf" localSheetId="8" hidden="1">{"'Sheet1'!$L$16"}</definedName>
    <definedName name="sdf" localSheetId="15" hidden="1">{"'Sheet1'!$L$16"}</definedName>
    <definedName name="sdf" localSheetId="5" hidden="1">{"'Sheet1'!$L$16"}</definedName>
    <definedName name="sdf" localSheetId="7" hidden="1">{"'Sheet1'!$L$16"}</definedName>
    <definedName name="sdf" localSheetId="9" hidden="1">{"'Sheet1'!$L$16"}</definedName>
    <definedName name="sdf" localSheetId="11" hidden="1">{"'Sheet1'!$L$16"}</definedName>
    <definedName name="sdf" localSheetId="12" hidden="1">{"'Sheet1'!$L$16"}</definedName>
    <definedName name="sdf" localSheetId="19" hidden="1">{"'Sheet1'!$L$16"}</definedName>
    <definedName name="sdf" localSheetId="6" hidden="1">{"'Sheet1'!$L$16"}</definedName>
    <definedName name="sdf" localSheetId="27" hidden="1">{"'Sheet1'!$L$16"}</definedName>
    <definedName name="sdf" localSheetId="24" hidden="1">{"'Sheet1'!$L$16"}</definedName>
    <definedName name="sdf" localSheetId="25" hidden="1">{"'Sheet1'!$L$16"}</definedName>
    <definedName name="sdf" hidden="1">{"'Sheet1'!$L$16"}</definedName>
    <definedName name="sdfsdfs" localSheetId="20" hidden="1">#REF!</definedName>
    <definedName name="sdfsdfs" localSheetId="21" hidden="1">#REF!</definedName>
    <definedName name="sdfsdfs" localSheetId="13" hidden="1">#REF!</definedName>
    <definedName name="sdfsdfs" localSheetId="3" hidden="1">#REF!</definedName>
    <definedName name="sdfsdfs" localSheetId="14" hidden="1">#REF!</definedName>
    <definedName name="sdfsdfs" localSheetId="10" hidden="1">#REF!</definedName>
    <definedName name="sdfsdfs" localSheetId="15" hidden="1">#REF!</definedName>
    <definedName name="sdfsdfs" localSheetId="9" hidden="1">#REF!</definedName>
    <definedName name="sdfsdfs" localSheetId="11" hidden="1">#REF!</definedName>
    <definedName name="sdfsdfs" localSheetId="19" hidden="1">#REF!</definedName>
    <definedName name="sdfsdfs" localSheetId="27" hidden="1">#REF!</definedName>
    <definedName name="sdfsdfs" localSheetId="25" hidden="1">#REF!</definedName>
    <definedName name="sdfsdfs" hidden="1">#REF!</definedName>
    <definedName name="sdfsdfsd" localSheetId="21" hidden="1">{"'Sheet1'!$L$16"}</definedName>
    <definedName name="sdfsdfsd" localSheetId="13" hidden="1">{"'Sheet1'!$L$16"}</definedName>
    <definedName name="sdfsdfsd" localSheetId="1" hidden="1">{"'Sheet1'!$L$16"}</definedName>
    <definedName name="sdfsdfsd" localSheetId="2" hidden="1">{"'Sheet1'!$L$16"}</definedName>
    <definedName name="sdfsdfsd" localSheetId="3" hidden="1">{"'Sheet1'!$L$16"}</definedName>
    <definedName name="sdfsdfsd" localSheetId="14" hidden="1">{"'Sheet1'!$L$16"}</definedName>
    <definedName name="sdfsdfsd" localSheetId="4" hidden="1">{"'Sheet1'!$L$16"}</definedName>
    <definedName name="sdfsdfsd" localSheetId="10" hidden="1">{"'Sheet1'!$L$16"}</definedName>
    <definedName name="sdfsdfsd" localSheetId="8" hidden="1">{"'Sheet1'!$L$16"}</definedName>
    <definedName name="sdfsdfsd" localSheetId="15" hidden="1">{"'Sheet1'!$L$16"}</definedName>
    <definedName name="sdfsdfsd" localSheetId="5" hidden="1">{"'Sheet1'!$L$16"}</definedName>
    <definedName name="sdfsdfsd" localSheetId="7" hidden="1">{"'Sheet1'!$L$16"}</definedName>
    <definedName name="sdfsdfsd" localSheetId="9" hidden="1">{"'Sheet1'!$L$16"}</definedName>
    <definedName name="sdfsdfsd" localSheetId="11" hidden="1">{"'Sheet1'!$L$16"}</definedName>
    <definedName name="sdfsdfsd" localSheetId="12" hidden="1">{"'Sheet1'!$L$16"}</definedName>
    <definedName name="sdfsdfsd" localSheetId="19" hidden="1">{"'Sheet1'!$L$16"}</definedName>
    <definedName name="sdfsdfsd" localSheetId="6" hidden="1">{"'Sheet1'!$L$16"}</definedName>
    <definedName name="sdfsdfsd" localSheetId="27" hidden="1">{"'Sheet1'!$L$16"}</definedName>
    <definedName name="sdfsdfsd" localSheetId="24" hidden="1">{"'Sheet1'!$L$16"}</definedName>
    <definedName name="sdfsdfsd" localSheetId="25" hidden="1">{"'Sheet1'!$L$16"}</definedName>
    <definedName name="sdfsdfsd" hidden="1">{"'Sheet1'!$L$16"}</definedName>
    <definedName name="sdgdsg" localSheetId="21" hidden="1">{"'Sheet1'!$L$16"}</definedName>
    <definedName name="sdgdsg" localSheetId="13" hidden="1">{"'Sheet1'!$L$16"}</definedName>
    <definedName name="sdgdsg" localSheetId="1" hidden="1">{"'Sheet1'!$L$16"}</definedName>
    <definedName name="sdgdsg" localSheetId="2" hidden="1">{"'Sheet1'!$L$16"}</definedName>
    <definedName name="sdgdsg" localSheetId="3" hidden="1">{"'Sheet1'!$L$16"}</definedName>
    <definedName name="sdgdsg" localSheetId="14" hidden="1">{"'Sheet1'!$L$16"}</definedName>
    <definedName name="sdgdsg" localSheetId="4" hidden="1">{"'Sheet1'!$L$16"}</definedName>
    <definedName name="sdgdsg" localSheetId="10" hidden="1">{"'Sheet1'!$L$16"}</definedName>
    <definedName name="sdgdsg" localSheetId="8" hidden="1">{"'Sheet1'!$L$16"}</definedName>
    <definedName name="sdgdsg" localSheetId="15" hidden="1">{"'Sheet1'!$L$16"}</definedName>
    <definedName name="sdgdsg" localSheetId="5" hidden="1">{"'Sheet1'!$L$16"}</definedName>
    <definedName name="sdgdsg" localSheetId="7" hidden="1">{"'Sheet1'!$L$16"}</definedName>
    <definedName name="sdgdsg" localSheetId="9" hidden="1">{"'Sheet1'!$L$16"}</definedName>
    <definedName name="sdgdsg" localSheetId="11" hidden="1">{"'Sheet1'!$L$16"}</definedName>
    <definedName name="sdgdsg" localSheetId="12" hidden="1">{"'Sheet1'!$L$16"}</definedName>
    <definedName name="sdgdsg" localSheetId="19" hidden="1">{"'Sheet1'!$L$16"}</definedName>
    <definedName name="sdgdsg" localSheetId="6" hidden="1">{"'Sheet1'!$L$16"}</definedName>
    <definedName name="sdgdsg" localSheetId="27" hidden="1">{"'Sheet1'!$L$16"}</definedName>
    <definedName name="sdgdsg" localSheetId="24" hidden="1">{"'Sheet1'!$L$16"}</definedName>
    <definedName name="sdgdsg" localSheetId="25" hidden="1">{"'Sheet1'!$L$16"}</definedName>
    <definedName name="sdgdsg" hidden="1">{"'Sheet1'!$L$16"}</definedName>
    <definedName name="sencount" hidden="1">2</definedName>
    <definedName name="sf" localSheetId="13" hidden="1">{"'Sheet1'!$L$16"}</definedName>
    <definedName name="sf" localSheetId="1" hidden="1">{"'Sheet1'!$L$16"}</definedName>
    <definedName name="sf" localSheetId="2" hidden="1">{"'Sheet1'!$L$16"}</definedName>
    <definedName name="sf" localSheetId="3" hidden="1">{"'Sheet1'!$L$16"}</definedName>
    <definedName name="sf" localSheetId="14" hidden="1">{"'Sheet1'!$L$16"}</definedName>
    <definedName name="sf" localSheetId="4" hidden="1">{"'Sheet1'!$L$16"}</definedName>
    <definedName name="sf" localSheetId="10" hidden="1">{"'Sheet1'!$L$16"}</definedName>
    <definedName name="sf" localSheetId="8" hidden="1">{"'Sheet1'!$L$16"}</definedName>
    <definedName name="sf" localSheetId="15" hidden="1">{"'Sheet1'!$L$16"}</definedName>
    <definedName name="sf" localSheetId="5" hidden="1">{"'Sheet1'!$L$16"}</definedName>
    <definedName name="sf" localSheetId="7" hidden="1">{"'Sheet1'!$L$16"}</definedName>
    <definedName name="sf" localSheetId="9" hidden="1">{"'Sheet1'!$L$16"}</definedName>
    <definedName name="sf" localSheetId="11" hidden="1">{"'Sheet1'!$L$16"}</definedName>
    <definedName name="sf" localSheetId="12" hidden="1">{"'Sheet1'!$L$16"}</definedName>
    <definedName name="sf" localSheetId="6" hidden="1">{"'Sheet1'!$L$16"}</definedName>
    <definedName name="sf" hidden="1">{"'Sheet1'!$L$16"}</definedName>
    <definedName name="sfasf" localSheetId="20" hidden="1">#REF!</definedName>
    <definedName name="sfasf" localSheetId="21" hidden="1">#REF!</definedName>
    <definedName name="sfasf" localSheetId="13" hidden="1">#REF!</definedName>
    <definedName name="sfasf" localSheetId="3" hidden="1">#REF!</definedName>
    <definedName name="sfasf" localSheetId="14" hidden="1">#REF!</definedName>
    <definedName name="sfasf" localSheetId="10" hidden="1">#REF!</definedName>
    <definedName name="sfasf" localSheetId="15" hidden="1">#REF!</definedName>
    <definedName name="sfasf" localSheetId="9" hidden="1">#REF!</definedName>
    <definedName name="sfasf" localSheetId="11" hidden="1">#REF!</definedName>
    <definedName name="sfasf" localSheetId="19" hidden="1">#REF!</definedName>
    <definedName name="sfasf" localSheetId="27" hidden="1">#REF!</definedName>
    <definedName name="sfasf" localSheetId="24" hidden="1">#REF!</definedName>
    <definedName name="sfasf" localSheetId="25" hidden="1">#REF!</definedName>
    <definedName name="sfasf" hidden="1">#REF!</definedName>
    <definedName name="sfsd" localSheetId="21" hidden="1">{"'Sheet1'!$L$16"}</definedName>
    <definedName name="sfsd" localSheetId="13" hidden="1">{"'Sheet1'!$L$16"}</definedName>
    <definedName name="sfsd" localSheetId="1" hidden="1">{"'Sheet1'!$L$16"}</definedName>
    <definedName name="sfsd" localSheetId="2" hidden="1">{"'Sheet1'!$L$16"}</definedName>
    <definedName name="sfsd" localSheetId="3" hidden="1">{"'Sheet1'!$L$16"}</definedName>
    <definedName name="sfsd" localSheetId="14" hidden="1">{"'Sheet1'!$L$16"}</definedName>
    <definedName name="sfsd" localSheetId="4" hidden="1">{"'Sheet1'!$L$16"}</definedName>
    <definedName name="sfsd" localSheetId="10" hidden="1">{"'Sheet1'!$L$16"}</definedName>
    <definedName name="sfsd" localSheetId="8" hidden="1">{"'Sheet1'!$L$16"}</definedName>
    <definedName name="sfsd" localSheetId="15" hidden="1">{"'Sheet1'!$L$16"}</definedName>
    <definedName name="sfsd" localSheetId="5" hidden="1">{"'Sheet1'!$L$16"}</definedName>
    <definedName name="sfsd" localSheetId="7" hidden="1">{"'Sheet1'!$L$16"}</definedName>
    <definedName name="sfsd" localSheetId="9" hidden="1">{"'Sheet1'!$L$16"}</definedName>
    <definedName name="sfsd" localSheetId="11" hidden="1">{"'Sheet1'!$L$16"}</definedName>
    <definedName name="sfsd" localSheetId="12" hidden="1">{"'Sheet1'!$L$16"}</definedName>
    <definedName name="sfsd" localSheetId="19" hidden="1">{"'Sheet1'!$L$16"}</definedName>
    <definedName name="sfsd" localSheetId="6" hidden="1">{"'Sheet1'!$L$16"}</definedName>
    <definedName name="sfsd" localSheetId="27" hidden="1">{"'Sheet1'!$L$16"}</definedName>
    <definedName name="sfsd" localSheetId="24" hidden="1">{"'Sheet1'!$L$16"}</definedName>
    <definedName name="sfsd" localSheetId="25" hidden="1">{"'Sheet1'!$L$16"}</definedName>
    <definedName name="sfsd" hidden="1">{"'Sheet1'!$L$16"}</definedName>
    <definedName name="sgsgdd" hidden="1">#N/A</definedName>
    <definedName name="sgsgsgs" hidden="1">#N/A</definedName>
    <definedName name="sh" localSheetId="21" hidden="1">{"'Sheet1'!$L$16"}</definedName>
    <definedName name="sh" localSheetId="13" hidden="1">{"'Sheet1'!$L$16"}</definedName>
    <definedName name="sh" localSheetId="1" hidden="1">{"'Sheet1'!$L$16"}</definedName>
    <definedName name="sh" localSheetId="2" hidden="1">{"'Sheet1'!$L$16"}</definedName>
    <definedName name="sh" localSheetId="3" hidden="1">{"'Sheet1'!$L$16"}</definedName>
    <definedName name="sh" localSheetId="14" hidden="1">{"'Sheet1'!$L$16"}</definedName>
    <definedName name="sh" localSheetId="4" hidden="1">{"'Sheet1'!$L$16"}</definedName>
    <definedName name="sh" localSheetId="10" hidden="1">{"'Sheet1'!$L$16"}</definedName>
    <definedName name="sh" localSheetId="8" hidden="1">{"'Sheet1'!$L$16"}</definedName>
    <definedName name="sh" localSheetId="15" hidden="1">{"'Sheet1'!$L$16"}</definedName>
    <definedName name="sh" localSheetId="5" hidden="1">{"'Sheet1'!$L$16"}</definedName>
    <definedName name="sh" localSheetId="7" hidden="1">{"'Sheet1'!$L$16"}</definedName>
    <definedName name="sh" localSheetId="9" hidden="1">{"'Sheet1'!$L$16"}</definedName>
    <definedName name="sh" localSheetId="11" hidden="1">{"'Sheet1'!$L$16"}</definedName>
    <definedName name="sh" localSheetId="12" hidden="1">{"'Sheet1'!$L$16"}</definedName>
    <definedName name="sh" localSheetId="19" hidden="1">{"'Sheet1'!$L$16"}</definedName>
    <definedName name="sh" localSheetId="6" hidden="1">{"'Sheet1'!$L$16"}</definedName>
    <definedName name="sh" localSheetId="27" hidden="1">{"'Sheet1'!$L$16"}</definedName>
    <definedName name="sh" localSheetId="24" hidden="1">{"'Sheet1'!$L$16"}</definedName>
    <definedName name="sh" localSheetId="25" hidden="1">{"'Sheet1'!$L$16"}</definedName>
    <definedName name="sh" hidden="1">{"'Sheet1'!$L$16"}</definedName>
    <definedName name="sodangkûtichkh" localSheetId="21" hidden="1">{"'Sheet1'!$L$16"}</definedName>
    <definedName name="sodangkûtichkh" localSheetId="13" hidden="1">{"'Sheet1'!$L$16"}</definedName>
    <definedName name="sodangkûtichkh" localSheetId="1" hidden="1">{"'Sheet1'!$L$16"}</definedName>
    <definedName name="sodangkûtichkh" localSheetId="2" hidden="1">{"'Sheet1'!$L$16"}</definedName>
    <definedName name="sodangkûtichkh" localSheetId="3" hidden="1">{"'Sheet1'!$L$16"}</definedName>
    <definedName name="sodangkûtichkh" localSheetId="14" hidden="1">{"'Sheet1'!$L$16"}</definedName>
    <definedName name="sodangkûtichkh" localSheetId="4" hidden="1">{"'Sheet1'!$L$16"}</definedName>
    <definedName name="sodangkûtichkh" localSheetId="10" hidden="1">{"'Sheet1'!$L$16"}</definedName>
    <definedName name="sodangkûtichkh" localSheetId="8" hidden="1">{"'Sheet1'!$L$16"}</definedName>
    <definedName name="sodangkûtichkh" localSheetId="15" hidden="1">{"'Sheet1'!$L$16"}</definedName>
    <definedName name="sodangkûtichkh" localSheetId="5" hidden="1">{"'Sheet1'!$L$16"}</definedName>
    <definedName name="sodangkûtichkh" localSheetId="7" hidden="1">{"'Sheet1'!$L$16"}</definedName>
    <definedName name="sodangkûtichkh" localSheetId="9" hidden="1">{"'Sheet1'!$L$16"}</definedName>
    <definedName name="sodangkûtichkh" localSheetId="11" hidden="1">{"'Sheet1'!$L$16"}</definedName>
    <definedName name="sodangkûtichkh" localSheetId="12" hidden="1">{"'Sheet1'!$L$16"}</definedName>
    <definedName name="sodangkûtichkh" localSheetId="19" hidden="1">{"'Sheet1'!$L$16"}</definedName>
    <definedName name="sodangkûtichkh" localSheetId="6" hidden="1">{"'Sheet1'!$L$16"}</definedName>
    <definedName name="sodangkûtichkh" localSheetId="27" hidden="1">{"'Sheet1'!$L$16"}</definedName>
    <definedName name="sodangkûtichkh" localSheetId="24" hidden="1">{"'Sheet1'!$L$16"}</definedName>
    <definedName name="sodangkûtichkh" localSheetId="25" hidden="1">{"'Sheet1'!$L$16"}</definedName>
    <definedName name="sodangkûtichkh" hidden="1">{"'Sheet1'!$L$16"}</definedName>
    <definedName name="Sosanh2" localSheetId="21" hidden="1">{"'Sheet1'!$L$16"}</definedName>
    <definedName name="Sosanh2" localSheetId="13" hidden="1">{"'Sheet1'!$L$16"}</definedName>
    <definedName name="Sosanh2" localSheetId="1" hidden="1">{"'Sheet1'!$L$16"}</definedName>
    <definedName name="Sosanh2" localSheetId="2" hidden="1">{"'Sheet1'!$L$16"}</definedName>
    <definedName name="Sosanh2" localSheetId="3" hidden="1">{"'Sheet1'!$L$16"}</definedName>
    <definedName name="Sosanh2" localSheetId="14" hidden="1">{"'Sheet1'!$L$16"}</definedName>
    <definedName name="Sosanh2" localSheetId="4" hidden="1">{"'Sheet1'!$L$16"}</definedName>
    <definedName name="Sosanh2" localSheetId="10" hidden="1">{"'Sheet1'!$L$16"}</definedName>
    <definedName name="Sosanh2" localSheetId="8" hidden="1">{"'Sheet1'!$L$16"}</definedName>
    <definedName name="Sosanh2" localSheetId="15" hidden="1">{"'Sheet1'!$L$16"}</definedName>
    <definedName name="Sosanh2" localSheetId="5" hidden="1">{"'Sheet1'!$L$16"}</definedName>
    <definedName name="Sosanh2" localSheetId="7" hidden="1">{"'Sheet1'!$L$16"}</definedName>
    <definedName name="Sosanh2" localSheetId="9" hidden="1">{"'Sheet1'!$L$16"}</definedName>
    <definedName name="Sosanh2" localSheetId="11" hidden="1">{"'Sheet1'!$L$16"}</definedName>
    <definedName name="Sosanh2" localSheetId="12" hidden="1">{"'Sheet1'!$L$16"}</definedName>
    <definedName name="Sosanh2" localSheetId="19" hidden="1">{"'Sheet1'!$L$16"}</definedName>
    <definedName name="Sosanh2" localSheetId="6" hidden="1">{"'Sheet1'!$L$16"}</definedName>
    <definedName name="Sosanh2" localSheetId="27" hidden="1">{"'Sheet1'!$L$16"}</definedName>
    <definedName name="Sosanh2" localSheetId="24" hidden="1">{"'Sheet1'!$L$16"}</definedName>
    <definedName name="Sosanh2" localSheetId="25" hidden="1">{"'Sheet1'!$L$16"}</definedName>
    <definedName name="Sosanh2" hidden="1">{"'Sheet1'!$L$16"}</definedName>
    <definedName name="spchinhmoi" localSheetId="21" hidden="1">{"'Sheet1'!$L$16"}</definedName>
    <definedName name="spchinhmoi" localSheetId="13" hidden="1">{"'Sheet1'!$L$16"}</definedName>
    <definedName name="spchinhmoi" localSheetId="1" hidden="1">{"'Sheet1'!$L$16"}</definedName>
    <definedName name="spchinhmoi" localSheetId="2" hidden="1">{"'Sheet1'!$L$16"}</definedName>
    <definedName name="spchinhmoi" localSheetId="3" hidden="1">{"'Sheet1'!$L$16"}</definedName>
    <definedName name="spchinhmoi" localSheetId="14" hidden="1">{"'Sheet1'!$L$16"}</definedName>
    <definedName name="spchinhmoi" localSheetId="4" hidden="1">{"'Sheet1'!$L$16"}</definedName>
    <definedName name="spchinhmoi" localSheetId="10" hidden="1">{"'Sheet1'!$L$16"}</definedName>
    <definedName name="spchinhmoi" localSheetId="8" hidden="1">{"'Sheet1'!$L$16"}</definedName>
    <definedName name="spchinhmoi" localSheetId="15" hidden="1">{"'Sheet1'!$L$16"}</definedName>
    <definedName name="spchinhmoi" localSheetId="5" hidden="1">{"'Sheet1'!$L$16"}</definedName>
    <definedName name="spchinhmoi" localSheetId="7" hidden="1">{"'Sheet1'!$L$16"}</definedName>
    <definedName name="spchinhmoi" localSheetId="9" hidden="1">{"'Sheet1'!$L$16"}</definedName>
    <definedName name="spchinhmoi" localSheetId="11" hidden="1">{"'Sheet1'!$L$16"}</definedName>
    <definedName name="spchinhmoi" localSheetId="12" hidden="1">{"'Sheet1'!$L$16"}</definedName>
    <definedName name="spchinhmoi" localSheetId="19" hidden="1">{"'Sheet1'!$L$16"}</definedName>
    <definedName name="spchinhmoi" localSheetId="6" hidden="1">{"'Sheet1'!$L$16"}</definedName>
    <definedName name="spchinhmoi" localSheetId="27" hidden="1">{"'Sheet1'!$L$16"}</definedName>
    <definedName name="spchinhmoi" localSheetId="24" hidden="1">{"'Sheet1'!$L$16"}</definedName>
    <definedName name="spchinhmoi" localSheetId="25" hidden="1">{"'Sheet1'!$L$16"}</definedName>
    <definedName name="spchinhmoi" hidden="1">{"'Sheet1'!$L$16"}</definedName>
    <definedName name="SpecialPrice" localSheetId="20" hidden="1">#REF!</definedName>
    <definedName name="SpecialPrice" localSheetId="21" hidden="1">#REF!</definedName>
    <definedName name="SpecialPrice" localSheetId="22" hidden="1">#REF!</definedName>
    <definedName name="SpecialPrice" localSheetId="13" hidden="1">#REF!</definedName>
    <definedName name="SpecialPrice" localSheetId="3" hidden="1">#REF!</definedName>
    <definedName name="SpecialPrice" localSheetId="14" hidden="1">#REF!</definedName>
    <definedName name="SpecialPrice" localSheetId="10" hidden="1">#REF!</definedName>
    <definedName name="SpecialPrice" localSheetId="15" hidden="1">#REF!</definedName>
    <definedName name="SpecialPrice" localSheetId="9" hidden="1">#REF!</definedName>
    <definedName name="SpecialPrice" localSheetId="11" hidden="1">#REF!</definedName>
    <definedName name="SpecialPrice" localSheetId="19" hidden="1">#REF!</definedName>
    <definedName name="SpecialPrice" localSheetId="27" hidden="1">#REF!</definedName>
    <definedName name="SpecialPrice" localSheetId="25" hidden="1">#REF!</definedName>
    <definedName name="SpecialPrice" hidden="1">#REF!</definedName>
    <definedName name="SS" localSheetId="13" hidden="1">{"'Sheet1'!$L$16"}</definedName>
    <definedName name="SS" localSheetId="1" hidden="1">{"'Sheet1'!$L$16"}</definedName>
    <definedName name="SS" localSheetId="2" hidden="1">{"'Sheet1'!$L$16"}</definedName>
    <definedName name="SS" localSheetId="3" hidden="1">{"'Sheet1'!$L$16"}</definedName>
    <definedName name="SS" localSheetId="14" hidden="1">{"'Sheet1'!$L$16"}</definedName>
    <definedName name="SS" localSheetId="4" hidden="1">{"'Sheet1'!$L$16"}</definedName>
    <definedName name="SS" localSheetId="10" hidden="1">{"'Sheet1'!$L$16"}</definedName>
    <definedName name="SS" localSheetId="8" hidden="1">{"'Sheet1'!$L$16"}</definedName>
    <definedName name="SS" localSheetId="15" hidden="1">{"'Sheet1'!$L$16"}</definedName>
    <definedName name="SS" localSheetId="5" hidden="1">{"'Sheet1'!$L$16"}</definedName>
    <definedName name="SS" localSheetId="7" hidden="1">{"'Sheet1'!$L$16"}</definedName>
    <definedName name="SS" localSheetId="9" hidden="1">{"'Sheet1'!$L$16"}</definedName>
    <definedName name="SS" localSheetId="11" hidden="1">{"'Sheet1'!$L$16"}</definedName>
    <definedName name="SS" localSheetId="12" hidden="1">{"'Sheet1'!$L$16"}</definedName>
    <definedName name="SS" localSheetId="19" hidden="1">{"'Sheet1'!$L$16"}</definedName>
    <definedName name="SS" localSheetId="6" hidden="1">{"'Sheet1'!$L$16"}</definedName>
    <definedName name="SS" localSheetId="27" hidden="1">{"'Sheet1'!$L$16"}</definedName>
    <definedName name="SS" localSheetId="24" hidden="1">{"'Sheet1'!$L$16"}</definedName>
    <definedName name="SS" localSheetId="25" hidden="1">{"'Sheet1'!$L$16"}</definedName>
    <definedName name="SS" hidden="1">{"'Sheet1'!$L$16"}</definedName>
    <definedName name="stzbtns" localSheetId="21" hidden="1">{"'Sheet1'!$L$16"}</definedName>
    <definedName name="stzbtns" localSheetId="13" hidden="1">{"'Sheet1'!$L$16"}</definedName>
    <definedName name="stzbtns" localSheetId="1" hidden="1">{"'Sheet1'!$L$16"}</definedName>
    <definedName name="stzbtns" localSheetId="2" hidden="1">{"'Sheet1'!$L$16"}</definedName>
    <definedName name="stzbtns" localSheetId="3" hidden="1">{"'Sheet1'!$L$16"}</definedName>
    <definedName name="stzbtns" localSheetId="14" hidden="1">{"'Sheet1'!$L$16"}</definedName>
    <definedName name="stzbtns" localSheetId="4" hidden="1">{"'Sheet1'!$L$16"}</definedName>
    <definedName name="stzbtns" localSheetId="10" hidden="1">{"'Sheet1'!$L$16"}</definedName>
    <definedName name="stzbtns" localSheetId="8" hidden="1">{"'Sheet1'!$L$16"}</definedName>
    <definedName name="stzbtns" localSheetId="15" hidden="1">{"'Sheet1'!$L$16"}</definedName>
    <definedName name="stzbtns" localSheetId="5" hidden="1">{"'Sheet1'!$L$16"}</definedName>
    <definedName name="stzbtns" localSheetId="7" hidden="1">{"'Sheet1'!$L$16"}</definedName>
    <definedName name="stzbtns" localSheetId="9" hidden="1">{"'Sheet1'!$L$16"}</definedName>
    <definedName name="stzbtns" localSheetId="11" hidden="1">{"'Sheet1'!$L$16"}</definedName>
    <definedName name="stzbtns" localSheetId="12" hidden="1">{"'Sheet1'!$L$16"}</definedName>
    <definedName name="stzbtns" localSheetId="19" hidden="1">{"'Sheet1'!$L$16"}</definedName>
    <definedName name="stzbtns" localSheetId="6" hidden="1">{"'Sheet1'!$L$16"}</definedName>
    <definedName name="stzbtns" localSheetId="27" hidden="1">{"'Sheet1'!$L$16"}</definedName>
    <definedName name="stzbtns" localSheetId="24" hidden="1">{"'Sheet1'!$L$16"}</definedName>
    <definedName name="stzbtns" localSheetId="25" hidden="1">{"'Sheet1'!$L$16"}</definedName>
    <definedName name="stzbtns" hidden="1">{"'Sheet1'!$L$16"}</definedName>
    <definedName name="sun" localSheetId="13" hidden="1">{"'Sheet1'!$L$16"}</definedName>
    <definedName name="sun" localSheetId="1" hidden="1">{"'Sheet1'!$L$16"}</definedName>
    <definedName name="sun" localSheetId="2" hidden="1">{"'Sheet1'!$L$16"}</definedName>
    <definedName name="sun" localSheetId="3" hidden="1">{"'Sheet1'!$L$16"}</definedName>
    <definedName name="sun" localSheetId="14" hidden="1">{"'Sheet1'!$L$16"}</definedName>
    <definedName name="sun" localSheetId="4" hidden="1">{"'Sheet1'!$L$16"}</definedName>
    <definedName name="sun" localSheetId="10" hidden="1">{"'Sheet1'!$L$16"}</definedName>
    <definedName name="sun" localSheetId="8" hidden="1">{"'Sheet1'!$L$16"}</definedName>
    <definedName name="sun" localSheetId="15" hidden="1">{"'Sheet1'!$L$16"}</definedName>
    <definedName name="sun" localSheetId="5" hidden="1">{"'Sheet1'!$L$16"}</definedName>
    <definedName name="sun" localSheetId="7" hidden="1">{"'Sheet1'!$L$16"}</definedName>
    <definedName name="sun" localSheetId="9" hidden="1">{"'Sheet1'!$L$16"}</definedName>
    <definedName name="sun" localSheetId="11" hidden="1">{"'Sheet1'!$L$16"}</definedName>
    <definedName name="sun" localSheetId="12" hidden="1">{"'Sheet1'!$L$16"}</definedName>
    <definedName name="sun" localSheetId="6" hidden="1">{"'Sheet1'!$L$16"}</definedName>
    <definedName name="sun" hidden="1">{"'Sheet1'!$L$16"}</definedName>
    <definedName name="t" localSheetId="22" hidden="1">{"'Sheet1'!$L$16"}</definedName>
    <definedName name="t" localSheetId="24" hidden="1">{"'Sheet1'!$L$16"}</definedName>
    <definedName name="t" hidden="1">{"'Sheet1'!$L$16"}</definedName>
    <definedName name="T.3" localSheetId="21" hidden="1">{"'Sheet1'!$L$16"}</definedName>
    <definedName name="T.3" localSheetId="13" hidden="1">{"'Sheet1'!$L$16"}</definedName>
    <definedName name="T.3" localSheetId="1" hidden="1">{"'Sheet1'!$L$16"}</definedName>
    <definedName name="T.3" localSheetId="2" hidden="1">{"'Sheet1'!$L$16"}</definedName>
    <definedName name="T.3" localSheetId="3" hidden="1">{"'Sheet1'!$L$16"}</definedName>
    <definedName name="T.3" localSheetId="14" hidden="1">{"'Sheet1'!$L$16"}</definedName>
    <definedName name="T.3" localSheetId="4" hidden="1">{"'Sheet1'!$L$16"}</definedName>
    <definedName name="T.3" localSheetId="10" hidden="1">{"'Sheet1'!$L$16"}</definedName>
    <definedName name="T.3" localSheetId="8" hidden="1">{"'Sheet1'!$L$16"}</definedName>
    <definedName name="T.3" localSheetId="15" hidden="1">{"'Sheet1'!$L$16"}</definedName>
    <definedName name="T.3" localSheetId="5" hidden="1">{"'Sheet1'!$L$16"}</definedName>
    <definedName name="T.3" localSheetId="7" hidden="1">{"'Sheet1'!$L$16"}</definedName>
    <definedName name="T.3" localSheetId="9" hidden="1">{"'Sheet1'!$L$16"}</definedName>
    <definedName name="T.3" localSheetId="11" hidden="1">{"'Sheet1'!$L$16"}</definedName>
    <definedName name="T.3" localSheetId="12" hidden="1">{"'Sheet1'!$L$16"}</definedName>
    <definedName name="T.3" localSheetId="19" hidden="1">{"'Sheet1'!$L$16"}</definedName>
    <definedName name="T.3" localSheetId="6" hidden="1">{"'Sheet1'!$L$16"}</definedName>
    <definedName name="T.3" localSheetId="27" hidden="1">{"'Sheet1'!$L$16"}</definedName>
    <definedName name="T.3" localSheetId="24" hidden="1">{"'Sheet1'!$L$16"}</definedName>
    <definedName name="T.3" localSheetId="25" hidden="1">{"'Sheet1'!$L$16"}</definedName>
    <definedName name="T.3" hidden="1">{"'Sheet1'!$L$16"}</definedName>
    <definedName name="T.Thuy" localSheetId="21" hidden="1">{"'Sheet1'!$L$16"}</definedName>
    <definedName name="T.Thuy" localSheetId="13" hidden="1">{"'Sheet1'!$L$16"}</definedName>
    <definedName name="T.Thuy" localSheetId="1" hidden="1">{"'Sheet1'!$L$16"}</definedName>
    <definedName name="T.Thuy" localSheetId="2" hidden="1">{"'Sheet1'!$L$16"}</definedName>
    <definedName name="T.Thuy" localSheetId="3" hidden="1">{"'Sheet1'!$L$16"}</definedName>
    <definedName name="T.Thuy" localSheetId="14" hidden="1">{"'Sheet1'!$L$16"}</definedName>
    <definedName name="T.Thuy" localSheetId="4" hidden="1">{"'Sheet1'!$L$16"}</definedName>
    <definedName name="T.Thuy" localSheetId="10" hidden="1">{"'Sheet1'!$L$16"}</definedName>
    <definedName name="T.Thuy" localSheetId="8" hidden="1">{"'Sheet1'!$L$16"}</definedName>
    <definedName name="T.Thuy" localSheetId="15" hidden="1">{"'Sheet1'!$L$16"}</definedName>
    <definedName name="T.Thuy" localSheetId="5" hidden="1">{"'Sheet1'!$L$16"}</definedName>
    <definedName name="T.Thuy" localSheetId="7" hidden="1">{"'Sheet1'!$L$16"}</definedName>
    <definedName name="T.Thuy" localSheetId="9" hidden="1">{"'Sheet1'!$L$16"}</definedName>
    <definedName name="T.Thuy" localSheetId="11" hidden="1">{"'Sheet1'!$L$16"}</definedName>
    <definedName name="T.Thuy" localSheetId="12" hidden="1">{"'Sheet1'!$L$16"}</definedName>
    <definedName name="T.Thuy" localSheetId="19" hidden="1">{"'Sheet1'!$L$16"}</definedName>
    <definedName name="T.Thuy" localSheetId="6" hidden="1">{"'Sheet1'!$L$16"}</definedName>
    <definedName name="T.Thuy" localSheetId="27" hidden="1">{"'Sheet1'!$L$16"}</definedName>
    <definedName name="T.Thuy" localSheetId="24" hidden="1">{"'Sheet1'!$L$16"}</definedName>
    <definedName name="T.Thuy" localSheetId="25" hidden="1">{"'Sheet1'!$L$16"}</definedName>
    <definedName name="T.Thuy" hidden="1">{"'Sheet1'!$L$16"}</definedName>
    <definedName name="tao" localSheetId="21" hidden="1">{"'Sheet1'!$L$16"}</definedName>
    <definedName name="tao" localSheetId="13" hidden="1">{"'Sheet1'!$L$16"}</definedName>
    <definedName name="tao" localSheetId="1" hidden="1">{"'Sheet1'!$L$16"}</definedName>
    <definedName name="tao" localSheetId="2" hidden="1">{"'Sheet1'!$L$16"}</definedName>
    <definedName name="tao" localSheetId="3" hidden="1">{"'Sheet1'!$L$16"}</definedName>
    <definedName name="tao" localSheetId="14" hidden="1">{"'Sheet1'!$L$16"}</definedName>
    <definedName name="tao" localSheetId="4" hidden="1">{"'Sheet1'!$L$16"}</definedName>
    <definedName name="tao" localSheetId="10" hidden="1">{"'Sheet1'!$L$16"}</definedName>
    <definedName name="tao" localSheetId="8" hidden="1">{"'Sheet1'!$L$16"}</definedName>
    <definedName name="tao" localSheetId="15" hidden="1">{"'Sheet1'!$L$16"}</definedName>
    <definedName name="tao" localSheetId="5" hidden="1">{"'Sheet1'!$L$16"}</definedName>
    <definedName name="tao" localSheetId="7" hidden="1">{"'Sheet1'!$L$16"}</definedName>
    <definedName name="tao" localSheetId="9" hidden="1">{"'Sheet1'!$L$16"}</definedName>
    <definedName name="tao" localSheetId="11" hidden="1">{"'Sheet1'!$L$16"}</definedName>
    <definedName name="tao" localSheetId="12" hidden="1">{"'Sheet1'!$L$16"}</definedName>
    <definedName name="tao" localSheetId="19" hidden="1">{"'Sheet1'!$L$16"}</definedName>
    <definedName name="tao" localSheetId="6" hidden="1">{"'Sheet1'!$L$16"}</definedName>
    <definedName name="tao" localSheetId="27" hidden="1">{"'Sheet1'!$L$16"}</definedName>
    <definedName name="tao" localSheetId="24" hidden="1">{"'Sheet1'!$L$16"}</definedName>
    <definedName name="tao" localSheetId="25" hidden="1">{"'Sheet1'!$L$16"}</definedName>
    <definedName name="tao" hidden="1">{"'Sheet1'!$L$16"}</definedName>
    <definedName name="TatBo" localSheetId="21" hidden="1">{"'Sheet1'!$L$16"}</definedName>
    <definedName name="TatBo" localSheetId="13" hidden="1">{"'Sheet1'!$L$16"}</definedName>
    <definedName name="TatBo" localSheetId="1" hidden="1">{"'Sheet1'!$L$16"}</definedName>
    <definedName name="TatBo" localSheetId="2" hidden="1">{"'Sheet1'!$L$16"}</definedName>
    <definedName name="TatBo" localSheetId="3" hidden="1">{"'Sheet1'!$L$16"}</definedName>
    <definedName name="TatBo" localSheetId="14" hidden="1">{"'Sheet1'!$L$16"}</definedName>
    <definedName name="TatBo" localSheetId="4" hidden="1">{"'Sheet1'!$L$16"}</definedName>
    <definedName name="TatBo" localSheetId="10" hidden="1">{"'Sheet1'!$L$16"}</definedName>
    <definedName name="TatBo" localSheetId="8" hidden="1">{"'Sheet1'!$L$16"}</definedName>
    <definedName name="TatBo" localSheetId="15" hidden="1">{"'Sheet1'!$L$16"}</definedName>
    <definedName name="TatBo" localSheetId="5" hidden="1">{"'Sheet1'!$L$16"}</definedName>
    <definedName name="TatBo" localSheetId="7" hidden="1">{"'Sheet1'!$L$16"}</definedName>
    <definedName name="TatBo" localSheetId="9" hidden="1">{"'Sheet1'!$L$16"}</definedName>
    <definedName name="TatBo" localSheetId="11" hidden="1">{"'Sheet1'!$L$16"}</definedName>
    <definedName name="TatBo" localSheetId="12" hidden="1">{"'Sheet1'!$L$16"}</definedName>
    <definedName name="TatBo" localSheetId="19" hidden="1">{"'Sheet1'!$L$16"}</definedName>
    <definedName name="TatBo" localSheetId="6" hidden="1">{"'Sheet1'!$L$16"}</definedName>
    <definedName name="TatBo" localSheetId="27" hidden="1">{"'Sheet1'!$L$16"}</definedName>
    <definedName name="TatBo" localSheetId="24" hidden="1">{"'Sheet1'!$L$16"}</definedName>
    <definedName name="TatBo" localSheetId="25" hidden="1">{"'Sheet1'!$L$16"}</definedName>
    <definedName name="TatBo" hidden="1">{"'Sheet1'!$L$16"}</definedName>
    <definedName name="tbl_ProdInfo" localSheetId="20" hidden="1">#REF!</definedName>
    <definedName name="tbl_ProdInfo" localSheetId="21" hidden="1">#REF!</definedName>
    <definedName name="tbl_ProdInfo" localSheetId="22" hidden="1">#REF!</definedName>
    <definedName name="tbl_ProdInfo" localSheetId="13" hidden="1">#REF!</definedName>
    <definedName name="tbl_ProdInfo" localSheetId="3" hidden="1">#REF!</definedName>
    <definedName name="tbl_ProdInfo" localSheetId="14" hidden="1">#REF!</definedName>
    <definedName name="tbl_ProdInfo" localSheetId="10" hidden="1">#REF!</definedName>
    <definedName name="tbl_ProdInfo" localSheetId="15" hidden="1">#REF!</definedName>
    <definedName name="tbl_ProdInfo" localSheetId="9" hidden="1">#REF!</definedName>
    <definedName name="tbl_ProdInfo" localSheetId="11" hidden="1">#REF!</definedName>
    <definedName name="tbl_ProdInfo" localSheetId="19" hidden="1">#REF!</definedName>
    <definedName name="tbl_ProdInfo" localSheetId="27" hidden="1">#REF!</definedName>
    <definedName name="tbl_ProdInfo" localSheetId="25" hidden="1">#REF!</definedName>
    <definedName name="tbl_ProdInfo" hidden="1">#REF!</definedName>
    <definedName name="tha" localSheetId="20" hidden="1">{"'Sheet1'!$L$16"}</definedName>
    <definedName name="tha" localSheetId="21" hidden="1">{"'Sheet1'!$L$16"}</definedName>
    <definedName name="tha" localSheetId="22" hidden="1">{"'Sheet1'!$L$16"}</definedName>
    <definedName name="tha" localSheetId="13" hidden="1">{"'Sheet1'!$L$16"}</definedName>
    <definedName name="tha" localSheetId="1" hidden="1">{"'Sheet1'!$L$16"}</definedName>
    <definedName name="tha" localSheetId="2" hidden="1">{"'Sheet1'!$L$16"}</definedName>
    <definedName name="tha" localSheetId="3" hidden="1">{"'Sheet1'!$L$16"}</definedName>
    <definedName name="tha" localSheetId="14" hidden="1">{"'Sheet1'!$L$16"}</definedName>
    <definedName name="tha" localSheetId="4" hidden="1">{"'Sheet1'!$L$16"}</definedName>
    <definedName name="tha" localSheetId="10" hidden="1">{"'Sheet1'!$L$16"}</definedName>
    <definedName name="tha" localSheetId="8" hidden="1">{"'Sheet1'!$L$16"}</definedName>
    <definedName name="tha" localSheetId="15" hidden="1">{"'Sheet1'!$L$16"}</definedName>
    <definedName name="tha" localSheetId="5" hidden="1">{"'Sheet1'!$L$16"}</definedName>
    <definedName name="tha" localSheetId="7" hidden="1">{"'Sheet1'!$L$16"}</definedName>
    <definedName name="tha" localSheetId="9" hidden="1">{"'Sheet1'!$L$16"}</definedName>
    <definedName name="tha" localSheetId="11" hidden="1">{"'Sheet1'!$L$16"}</definedName>
    <definedName name="tha" localSheetId="12" hidden="1">{"'Sheet1'!$L$16"}</definedName>
    <definedName name="tha" localSheetId="19" hidden="1">{"'Sheet1'!$L$16"}</definedName>
    <definedName name="tha" localSheetId="6" hidden="1">{"'Sheet1'!$L$16"}</definedName>
    <definedName name="tha" localSheetId="27" hidden="1">{"'Sheet1'!$L$16"}</definedName>
    <definedName name="tha" localSheetId="24" hidden="1">{"'Sheet1'!$L$16"}</definedName>
    <definedName name="tha" localSheetId="25" hidden="1">{"'Sheet1'!$L$16"}</definedName>
    <definedName name="tha" hidden="1">{"'Sheet1'!$L$16"}</definedName>
    <definedName name="thang10" localSheetId="21" hidden="1">{"'Sheet1'!$L$16"}</definedName>
    <definedName name="thang10" localSheetId="13" hidden="1">{"'Sheet1'!$L$16"}</definedName>
    <definedName name="thang10" localSheetId="1" hidden="1">{"'Sheet1'!$L$16"}</definedName>
    <definedName name="thang10" localSheetId="2" hidden="1">{"'Sheet1'!$L$16"}</definedName>
    <definedName name="thang10" localSheetId="3" hidden="1">{"'Sheet1'!$L$16"}</definedName>
    <definedName name="thang10" localSheetId="14" hidden="1">{"'Sheet1'!$L$16"}</definedName>
    <definedName name="thang10" localSheetId="4" hidden="1">{"'Sheet1'!$L$16"}</definedName>
    <definedName name="thang10" localSheetId="10" hidden="1">{"'Sheet1'!$L$16"}</definedName>
    <definedName name="thang10" localSheetId="8" hidden="1">{"'Sheet1'!$L$16"}</definedName>
    <definedName name="thang10" localSheetId="15" hidden="1">{"'Sheet1'!$L$16"}</definedName>
    <definedName name="thang10" localSheetId="5" hidden="1">{"'Sheet1'!$L$16"}</definedName>
    <definedName name="thang10" localSheetId="7" hidden="1">{"'Sheet1'!$L$16"}</definedName>
    <definedName name="thang10" localSheetId="9" hidden="1">{"'Sheet1'!$L$16"}</definedName>
    <definedName name="thang10" localSheetId="11" hidden="1">{"'Sheet1'!$L$16"}</definedName>
    <definedName name="thang10" localSheetId="12" hidden="1">{"'Sheet1'!$L$16"}</definedName>
    <definedName name="thang10" localSheetId="19" hidden="1">{"'Sheet1'!$L$16"}</definedName>
    <definedName name="thang10" localSheetId="6" hidden="1">{"'Sheet1'!$L$16"}</definedName>
    <definedName name="thang10" localSheetId="27" hidden="1">{"'Sheet1'!$L$16"}</definedName>
    <definedName name="thang10" localSheetId="24" hidden="1">{"'Sheet1'!$L$16"}</definedName>
    <definedName name="thang10" localSheetId="25" hidden="1">{"'Sheet1'!$L$16"}</definedName>
    <definedName name="thang10" hidden="1">{"'Sheet1'!$L$16"}</definedName>
    <definedName name="THANH" localSheetId="21" hidden="1">{"'Sheet1'!$L$16"}</definedName>
    <definedName name="THANH" localSheetId="13" hidden="1">{"'Sheet1'!$L$16"}</definedName>
    <definedName name="THANH" localSheetId="1" hidden="1">{"'Sheet1'!$L$16"}</definedName>
    <definedName name="THANH" localSheetId="2" hidden="1">{"'Sheet1'!$L$16"}</definedName>
    <definedName name="THANH" localSheetId="3" hidden="1">{"'Sheet1'!$L$16"}</definedName>
    <definedName name="THANH" localSheetId="14" hidden="1">{"'Sheet1'!$L$16"}</definedName>
    <definedName name="THANH" localSheetId="4" hidden="1">{"'Sheet1'!$L$16"}</definedName>
    <definedName name="THANH" localSheetId="10" hidden="1">{"'Sheet1'!$L$16"}</definedName>
    <definedName name="THANH" localSheetId="8" hidden="1">{"'Sheet1'!$L$16"}</definedName>
    <definedName name="THANH" localSheetId="15" hidden="1">{"'Sheet1'!$L$16"}</definedName>
    <definedName name="THANH" localSheetId="5" hidden="1">{"'Sheet1'!$L$16"}</definedName>
    <definedName name="THANH" localSheetId="7" hidden="1">{"'Sheet1'!$L$16"}</definedName>
    <definedName name="THANH" localSheetId="9" hidden="1">{"'Sheet1'!$L$16"}</definedName>
    <definedName name="THANH" localSheetId="11" hidden="1">{"'Sheet1'!$L$16"}</definedName>
    <definedName name="THANH" localSheetId="12" hidden="1">{"'Sheet1'!$L$16"}</definedName>
    <definedName name="THANH" localSheetId="19" hidden="1">{"'Sheet1'!$L$16"}</definedName>
    <definedName name="THANH" localSheetId="6" hidden="1">{"'Sheet1'!$L$16"}</definedName>
    <definedName name="THANH" localSheetId="27" hidden="1">{"'Sheet1'!$L$16"}</definedName>
    <definedName name="THANH" localSheetId="24" hidden="1">{"'Sheet1'!$L$16"}</definedName>
    <definedName name="THANH" localSheetId="25" hidden="1">{"'Sheet1'!$L$16"}</definedName>
    <definedName name="THANH" hidden="1">{"'Sheet1'!$L$16"}</definedName>
    <definedName name="THDA_copy" localSheetId="21" hidden="1">{"'Sheet1'!$L$16"}</definedName>
    <definedName name="THDA_copy" localSheetId="13" hidden="1">{"'Sheet1'!$L$16"}</definedName>
    <definedName name="THDA_copy" localSheetId="1" hidden="1">{"'Sheet1'!$L$16"}</definedName>
    <definedName name="THDA_copy" localSheetId="2" hidden="1">{"'Sheet1'!$L$16"}</definedName>
    <definedName name="THDA_copy" localSheetId="3" hidden="1">{"'Sheet1'!$L$16"}</definedName>
    <definedName name="THDA_copy" localSheetId="14" hidden="1">{"'Sheet1'!$L$16"}</definedName>
    <definedName name="THDA_copy" localSheetId="4" hidden="1">{"'Sheet1'!$L$16"}</definedName>
    <definedName name="THDA_copy" localSheetId="10" hidden="1">{"'Sheet1'!$L$16"}</definedName>
    <definedName name="THDA_copy" localSheetId="8" hidden="1">{"'Sheet1'!$L$16"}</definedName>
    <definedName name="THDA_copy" localSheetId="15" hidden="1">{"'Sheet1'!$L$16"}</definedName>
    <definedName name="THDA_copy" localSheetId="5" hidden="1">{"'Sheet1'!$L$16"}</definedName>
    <definedName name="THDA_copy" localSheetId="7" hidden="1">{"'Sheet1'!$L$16"}</definedName>
    <definedName name="THDA_copy" localSheetId="9" hidden="1">{"'Sheet1'!$L$16"}</definedName>
    <definedName name="THDA_copy" localSheetId="11" hidden="1">{"'Sheet1'!$L$16"}</definedName>
    <definedName name="THDA_copy" localSheetId="12" hidden="1">{"'Sheet1'!$L$16"}</definedName>
    <definedName name="THDA_copy" localSheetId="19" hidden="1">{"'Sheet1'!$L$16"}</definedName>
    <definedName name="THDA_copy" localSheetId="6" hidden="1">{"'Sheet1'!$L$16"}</definedName>
    <definedName name="THDA_copy" localSheetId="27" hidden="1">{"'Sheet1'!$L$16"}</definedName>
    <definedName name="THDA_copy" localSheetId="24" hidden="1">{"'Sheet1'!$L$16"}</definedName>
    <definedName name="THDA_copy" localSheetId="25" hidden="1">{"'Sheet1'!$L$16"}</definedName>
    <definedName name="THDA_copy" hidden="1">{"'Sheet1'!$L$16"}</definedName>
    <definedName name="THDT" localSheetId="13" hidden="1">{"'Sheet1'!$L$16"}</definedName>
    <definedName name="THDT" hidden="1">{"'Sheet1'!$L$16"}</definedName>
    <definedName name="THKL" localSheetId="21" hidden="1">{"'Sheet1'!$L$16"}</definedName>
    <definedName name="THKL" localSheetId="13" hidden="1">{"'Sheet1'!$L$16"}</definedName>
    <definedName name="THKL" localSheetId="1" hidden="1">{"'Sheet1'!$L$16"}</definedName>
    <definedName name="THKL" localSheetId="2" hidden="1">{"'Sheet1'!$L$16"}</definedName>
    <definedName name="THKL" localSheetId="3" hidden="1">{"'Sheet1'!$L$16"}</definedName>
    <definedName name="THKL" localSheetId="14" hidden="1">{"'Sheet1'!$L$16"}</definedName>
    <definedName name="THKL" localSheetId="4" hidden="1">{"'Sheet1'!$L$16"}</definedName>
    <definedName name="THKL" localSheetId="10" hidden="1">{"'Sheet1'!$L$16"}</definedName>
    <definedName name="THKL" localSheetId="8" hidden="1">{"'Sheet1'!$L$16"}</definedName>
    <definedName name="THKL" localSheetId="15" hidden="1">{"'Sheet1'!$L$16"}</definedName>
    <definedName name="THKL" localSheetId="5" hidden="1">{"'Sheet1'!$L$16"}</definedName>
    <definedName name="THKL" localSheetId="7" hidden="1">{"'Sheet1'!$L$16"}</definedName>
    <definedName name="THKL" localSheetId="9" hidden="1">{"'Sheet1'!$L$16"}</definedName>
    <definedName name="THKL" localSheetId="11" hidden="1">{"'Sheet1'!$L$16"}</definedName>
    <definedName name="THKL" localSheetId="12" hidden="1">{"'Sheet1'!$L$16"}</definedName>
    <definedName name="THKL" localSheetId="19" hidden="1">{"'Sheet1'!$L$16"}</definedName>
    <definedName name="THKL" localSheetId="6" hidden="1">{"'Sheet1'!$L$16"}</definedName>
    <definedName name="THKL" localSheetId="27" hidden="1">{"'Sheet1'!$L$16"}</definedName>
    <definedName name="THKL" localSheetId="24" hidden="1">{"'Sheet1'!$L$16"}</definedName>
    <definedName name="THKL" localSheetId="25" hidden="1">{"'Sheet1'!$L$16"}</definedName>
    <definedName name="THKL" hidden="1">{"'Sheet1'!$L$16"}</definedName>
    <definedName name="thkl2" localSheetId="21" hidden="1">{"'Sheet1'!$L$16"}</definedName>
    <definedName name="thkl2" localSheetId="13" hidden="1">{"'Sheet1'!$L$16"}</definedName>
    <definedName name="thkl2" localSheetId="1" hidden="1">{"'Sheet1'!$L$16"}</definedName>
    <definedName name="thkl2" localSheetId="2" hidden="1">{"'Sheet1'!$L$16"}</definedName>
    <definedName name="thkl2" localSheetId="3" hidden="1">{"'Sheet1'!$L$16"}</definedName>
    <definedName name="thkl2" localSheetId="14" hidden="1">{"'Sheet1'!$L$16"}</definedName>
    <definedName name="thkl2" localSheetId="4" hidden="1">{"'Sheet1'!$L$16"}</definedName>
    <definedName name="thkl2" localSheetId="10" hidden="1">{"'Sheet1'!$L$16"}</definedName>
    <definedName name="thkl2" localSheetId="8" hidden="1">{"'Sheet1'!$L$16"}</definedName>
    <definedName name="thkl2" localSheetId="15" hidden="1">{"'Sheet1'!$L$16"}</definedName>
    <definedName name="thkl2" localSheetId="5" hidden="1">{"'Sheet1'!$L$16"}</definedName>
    <definedName name="thkl2" localSheetId="7" hidden="1">{"'Sheet1'!$L$16"}</definedName>
    <definedName name="thkl2" localSheetId="9" hidden="1">{"'Sheet1'!$L$16"}</definedName>
    <definedName name="thkl2" localSheetId="11" hidden="1">{"'Sheet1'!$L$16"}</definedName>
    <definedName name="thkl2" localSheetId="12" hidden="1">{"'Sheet1'!$L$16"}</definedName>
    <definedName name="thkl2" localSheetId="19" hidden="1">{"'Sheet1'!$L$16"}</definedName>
    <definedName name="thkl2" localSheetId="6" hidden="1">{"'Sheet1'!$L$16"}</definedName>
    <definedName name="thkl2" localSheetId="27" hidden="1">{"'Sheet1'!$L$16"}</definedName>
    <definedName name="thkl2" localSheetId="24" hidden="1">{"'Sheet1'!$L$16"}</definedName>
    <definedName name="thkl2" localSheetId="25" hidden="1">{"'Sheet1'!$L$16"}</definedName>
    <definedName name="thkl2" hidden="1">{"'Sheet1'!$L$16"}</definedName>
    <definedName name="thkl3" localSheetId="21" hidden="1">{"'Sheet1'!$L$16"}</definedName>
    <definedName name="thkl3" localSheetId="13" hidden="1">{"'Sheet1'!$L$16"}</definedName>
    <definedName name="thkl3" localSheetId="1" hidden="1">{"'Sheet1'!$L$16"}</definedName>
    <definedName name="thkl3" localSheetId="2" hidden="1">{"'Sheet1'!$L$16"}</definedName>
    <definedName name="thkl3" localSheetId="3" hidden="1">{"'Sheet1'!$L$16"}</definedName>
    <definedName name="thkl3" localSheetId="14" hidden="1">{"'Sheet1'!$L$16"}</definedName>
    <definedName name="thkl3" localSheetId="4" hidden="1">{"'Sheet1'!$L$16"}</definedName>
    <definedName name="thkl3" localSheetId="10" hidden="1">{"'Sheet1'!$L$16"}</definedName>
    <definedName name="thkl3" localSheetId="8" hidden="1">{"'Sheet1'!$L$16"}</definedName>
    <definedName name="thkl3" localSheetId="15" hidden="1">{"'Sheet1'!$L$16"}</definedName>
    <definedName name="thkl3" localSheetId="5" hidden="1">{"'Sheet1'!$L$16"}</definedName>
    <definedName name="thkl3" localSheetId="7" hidden="1">{"'Sheet1'!$L$16"}</definedName>
    <definedName name="thkl3" localSheetId="9" hidden="1">{"'Sheet1'!$L$16"}</definedName>
    <definedName name="thkl3" localSheetId="11" hidden="1">{"'Sheet1'!$L$16"}</definedName>
    <definedName name="thkl3" localSheetId="12" hidden="1">{"'Sheet1'!$L$16"}</definedName>
    <definedName name="thkl3" localSheetId="19" hidden="1">{"'Sheet1'!$L$16"}</definedName>
    <definedName name="thkl3" localSheetId="6" hidden="1">{"'Sheet1'!$L$16"}</definedName>
    <definedName name="thkl3" localSheetId="27" hidden="1">{"'Sheet1'!$L$16"}</definedName>
    <definedName name="thkl3" localSheetId="24" hidden="1">{"'Sheet1'!$L$16"}</definedName>
    <definedName name="thkl3" localSheetId="25" hidden="1">{"'Sheet1'!$L$16"}</definedName>
    <definedName name="thkl3" hidden="1">{"'Sheet1'!$L$16"}</definedName>
    <definedName name="THKP7YT" localSheetId="21" hidden="1">{"'Sheet1'!$L$16"}</definedName>
    <definedName name="THKP7YT" localSheetId="13" hidden="1">{"'Sheet1'!$L$16"}</definedName>
    <definedName name="THKP7YT" localSheetId="1" hidden="1">{"'Sheet1'!$L$16"}</definedName>
    <definedName name="THKP7YT" localSheetId="2" hidden="1">{"'Sheet1'!$L$16"}</definedName>
    <definedName name="THKP7YT" localSheetId="3" hidden="1">{"'Sheet1'!$L$16"}</definedName>
    <definedName name="THKP7YT" localSheetId="14" hidden="1">{"'Sheet1'!$L$16"}</definedName>
    <definedName name="THKP7YT" localSheetId="4" hidden="1">{"'Sheet1'!$L$16"}</definedName>
    <definedName name="THKP7YT" localSheetId="10" hidden="1">{"'Sheet1'!$L$16"}</definedName>
    <definedName name="THKP7YT" localSheetId="8" hidden="1">{"'Sheet1'!$L$16"}</definedName>
    <definedName name="THKP7YT" localSheetId="15" hidden="1">{"'Sheet1'!$L$16"}</definedName>
    <definedName name="THKP7YT" localSheetId="5" hidden="1">{"'Sheet1'!$L$16"}</definedName>
    <definedName name="THKP7YT" localSheetId="7" hidden="1">{"'Sheet1'!$L$16"}</definedName>
    <definedName name="THKP7YT" localSheetId="9" hidden="1">{"'Sheet1'!$L$16"}</definedName>
    <definedName name="THKP7YT" localSheetId="11" hidden="1">{"'Sheet1'!$L$16"}</definedName>
    <definedName name="THKP7YT" localSheetId="12" hidden="1">{"'Sheet1'!$L$16"}</definedName>
    <definedName name="THKP7YT" localSheetId="19" hidden="1">{"'Sheet1'!$L$16"}</definedName>
    <definedName name="THKP7YT" localSheetId="6" hidden="1">{"'Sheet1'!$L$16"}</definedName>
    <definedName name="THKP7YT" localSheetId="27" hidden="1">{"'Sheet1'!$L$16"}</definedName>
    <definedName name="THKP7YT" localSheetId="24" hidden="1">{"'Sheet1'!$L$16"}</definedName>
    <definedName name="THKP7YT" localSheetId="25" hidden="1">{"'Sheet1'!$L$16"}</definedName>
    <definedName name="THKP7YT" hidden="1">{"'Sheet1'!$L$16"}</definedName>
    <definedName name="thu" localSheetId="21" hidden="1">{"'Sheet1'!$L$16"}</definedName>
    <definedName name="thu" localSheetId="13" hidden="1">{"'Sheet1'!$L$16"}</definedName>
    <definedName name="thu" localSheetId="1" hidden="1">{"'Sheet1'!$L$16"}</definedName>
    <definedName name="thu" localSheetId="2" hidden="1">{"'Sheet1'!$L$16"}</definedName>
    <definedName name="thu" localSheetId="3" hidden="1">{"'Sheet1'!$L$16"}</definedName>
    <definedName name="thu" localSheetId="14" hidden="1">{"'Sheet1'!$L$16"}</definedName>
    <definedName name="thu" localSheetId="4" hidden="1">{"'Sheet1'!$L$16"}</definedName>
    <definedName name="thu" localSheetId="10" hidden="1">{"'Sheet1'!$L$16"}</definedName>
    <definedName name="thu" localSheetId="8" hidden="1">{"'Sheet1'!$L$16"}</definedName>
    <definedName name="thu" localSheetId="15" hidden="1">{"'Sheet1'!$L$16"}</definedName>
    <definedName name="thu" localSheetId="5" hidden="1">{"'Sheet1'!$L$16"}</definedName>
    <definedName name="thu" localSheetId="7" hidden="1">{"'Sheet1'!$L$16"}</definedName>
    <definedName name="thu" localSheetId="9" hidden="1">{"'Sheet1'!$L$16"}</definedName>
    <definedName name="thu" localSheetId="11" hidden="1">{"'Sheet1'!$L$16"}</definedName>
    <definedName name="thu" localSheetId="12" hidden="1">{"'Sheet1'!$L$16"}</definedName>
    <definedName name="thu" localSheetId="19" hidden="1">{"'Sheet1'!$L$16"}</definedName>
    <definedName name="thu" localSheetId="6" hidden="1">{"'Sheet1'!$L$16"}</definedName>
    <definedName name="thu" localSheetId="27" hidden="1">{"'Sheet1'!$L$16"}</definedName>
    <definedName name="thu" localSheetId="24" hidden="1">{"'Sheet1'!$L$16"}</definedName>
    <definedName name="thu" localSheetId="25" hidden="1">{"'Sheet1'!$L$16"}</definedName>
    <definedName name="thu" hidden="1">{"'Sheet1'!$L$16"}</definedName>
    <definedName name="thuy" localSheetId="21" hidden="1">{"'Sheet1'!$L$16"}</definedName>
    <definedName name="thuy" localSheetId="13" hidden="1">{"'Sheet1'!$L$16"}</definedName>
    <definedName name="thuy" localSheetId="1" hidden="1">{"'Sheet1'!$L$16"}</definedName>
    <definedName name="thuy" localSheetId="2" hidden="1">{"'Sheet1'!$L$16"}</definedName>
    <definedName name="thuy" localSheetId="3" hidden="1">{"'Sheet1'!$L$16"}</definedName>
    <definedName name="thuy" localSheetId="14" hidden="1">{"'Sheet1'!$L$16"}</definedName>
    <definedName name="thuy" localSheetId="4" hidden="1">{"'Sheet1'!$L$16"}</definedName>
    <definedName name="thuy" localSheetId="10" hidden="1">{"'Sheet1'!$L$16"}</definedName>
    <definedName name="thuy" localSheetId="8" hidden="1">{"'Sheet1'!$L$16"}</definedName>
    <definedName name="thuy" localSheetId="15" hidden="1">{"'Sheet1'!$L$16"}</definedName>
    <definedName name="thuy" localSheetId="5" hidden="1">{"'Sheet1'!$L$16"}</definedName>
    <definedName name="thuy" localSheetId="7" hidden="1">{"'Sheet1'!$L$16"}</definedName>
    <definedName name="thuy" localSheetId="9" hidden="1">{"'Sheet1'!$L$16"}</definedName>
    <definedName name="thuy" localSheetId="11" hidden="1">{"'Sheet1'!$L$16"}</definedName>
    <definedName name="thuy" localSheetId="12" hidden="1">{"'Sheet1'!$L$16"}</definedName>
    <definedName name="thuy" localSheetId="19" hidden="1">{"'Sheet1'!$L$16"}</definedName>
    <definedName name="thuy" localSheetId="6" hidden="1">{"'Sheet1'!$L$16"}</definedName>
    <definedName name="thuy" localSheetId="27" hidden="1">{"'Sheet1'!$L$16"}</definedName>
    <definedName name="thuy" localSheetId="24" hidden="1">{"'Sheet1'!$L$16"}</definedName>
    <definedName name="thuy" localSheetId="25" hidden="1">{"'Sheet1'!$L$16"}</definedName>
    <definedName name="thuy" hidden="1">{"'Sheet1'!$L$16"}</definedName>
    <definedName name="thvlmoi" localSheetId="21" hidden="1">{"'Sheet1'!$L$16"}</definedName>
    <definedName name="thvlmoi" localSheetId="13" hidden="1">{"'Sheet1'!$L$16"}</definedName>
    <definedName name="thvlmoi" localSheetId="1" hidden="1">{"'Sheet1'!$L$16"}</definedName>
    <definedName name="thvlmoi" localSheetId="2" hidden="1">{"'Sheet1'!$L$16"}</definedName>
    <definedName name="thvlmoi" localSheetId="3" hidden="1">{"'Sheet1'!$L$16"}</definedName>
    <definedName name="thvlmoi" localSheetId="14" hidden="1">{"'Sheet1'!$L$16"}</definedName>
    <definedName name="thvlmoi" localSheetId="4" hidden="1">{"'Sheet1'!$L$16"}</definedName>
    <definedName name="thvlmoi" localSheetId="10" hidden="1">{"'Sheet1'!$L$16"}</definedName>
    <definedName name="thvlmoi" localSheetId="8" hidden="1">{"'Sheet1'!$L$16"}</definedName>
    <definedName name="thvlmoi" localSheetId="15" hidden="1">{"'Sheet1'!$L$16"}</definedName>
    <definedName name="thvlmoi" localSheetId="5" hidden="1">{"'Sheet1'!$L$16"}</definedName>
    <definedName name="thvlmoi" localSheetId="7" hidden="1">{"'Sheet1'!$L$16"}</definedName>
    <definedName name="thvlmoi" localSheetId="9" hidden="1">{"'Sheet1'!$L$16"}</definedName>
    <definedName name="thvlmoi" localSheetId="11" hidden="1">{"'Sheet1'!$L$16"}</definedName>
    <definedName name="thvlmoi" localSheetId="12" hidden="1">{"'Sheet1'!$L$16"}</definedName>
    <definedName name="thvlmoi" localSheetId="19" hidden="1">{"'Sheet1'!$L$16"}</definedName>
    <definedName name="thvlmoi" localSheetId="6" hidden="1">{"'Sheet1'!$L$16"}</definedName>
    <definedName name="thvlmoi" localSheetId="27" hidden="1">{"'Sheet1'!$L$16"}</definedName>
    <definedName name="thvlmoi" localSheetId="24" hidden="1">{"'Sheet1'!$L$16"}</definedName>
    <definedName name="thvlmoi" localSheetId="25" hidden="1">{"'Sheet1'!$L$16"}</definedName>
    <definedName name="thvlmoi" hidden="1">{"'Sheet1'!$L$16"}</definedName>
    <definedName name="thvlmoimoi" localSheetId="21" hidden="1">{"'Sheet1'!$L$16"}</definedName>
    <definedName name="thvlmoimoi" localSheetId="13" hidden="1">{"'Sheet1'!$L$16"}</definedName>
    <definedName name="thvlmoimoi" localSheetId="1" hidden="1">{"'Sheet1'!$L$16"}</definedName>
    <definedName name="thvlmoimoi" localSheetId="2" hidden="1">{"'Sheet1'!$L$16"}</definedName>
    <definedName name="thvlmoimoi" localSheetId="3" hidden="1">{"'Sheet1'!$L$16"}</definedName>
    <definedName name="thvlmoimoi" localSheetId="14" hidden="1">{"'Sheet1'!$L$16"}</definedName>
    <definedName name="thvlmoimoi" localSheetId="4" hidden="1">{"'Sheet1'!$L$16"}</definedName>
    <definedName name="thvlmoimoi" localSheetId="10" hidden="1">{"'Sheet1'!$L$16"}</definedName>
    <definedName name="thvlmoimoi" localSheetId="8" hidden="1">{"'Sheet1'!$L$16"}</definedName>
    <definedName name="thvlmoimoi" localSheetId="15" hidden="1">{"'Sheet1'!$L$16"}</definedName>
    <definedName name="thvlmoimoi" localSheetId="5" hidden="1">{"'Sheet1'!$L$16"}</definedName>
    <definedName name="thvlmoimoi" localSheetId="7" hidden="1">{"'Sheet1'!$L$16"}</definedName>
    <definedName name="thvlmoimoi" localSheetId="9" hidden="1">{"'Sheet1'!$L$16"}</definedName>
    <definedName name="thvlmoimoi" localSheetId="11" hidden="1">{"'Sheet1'!$L$16"}</definedName>
    <definedName name="thvlmoimoi" localSheetId="12" hidden="1">{"'Sheet1'!$L$16"}</definedName>
    <definedName name="thvlmoimoi" localSheetId="19" hidden="1">{"'Sheet1'!$L$16"}</definedName>
    <definedName name="thvlmoimoi" localSheetId="6" hidden="1">{"'Sheet1'!$L$16"}</definedName>
    <definedName name="thvlmoimoi" localSheetId="27" hidden="1">{"'Sheet1'!$L$16"}</definedName>
    <definedName name="thvlmoimoi" localSheetId="24" hidden="1">{"'Sheet1'!$L$16"}</definedName>
    <definedName name="thvlmoimoi" localSheetId="25" hidden="1">{"'Sheet1'!$L$16"}</definedName>
    <definedName name="thvlmoimoi" hidden="1">{"'Sheet1'!$L$16"}</definedName>
    <definedName name="THXD2" localSheetId="21" hidden="1">{"'Sheet1'!$L$16"}</definedName>
    <definedName name="THXD2" localSheetId="13" hidden="1">{"'Sheet1'!$L$16"}</definedName>
    <definedName name="THXD2" localSheetId="1" hidden="1">{"'Sheet1'!$L$16"}</definedName>
    <definedName name="THXD2" localSheetId="2" hidden="1">{"'Sheet1'!$L$16"}</definedName>
    <definedName name="THXD2" localSheetId="3" hidden="1">{"'Sheet1'!$L$16"}</definedName>
    <definedName name="THXD2" localSheetId="14" hidden="1">{"'Sheet1'!$L$16"}</definedName>
    <definedName name="THXD2" localSheetId="4" hidden="1">{"'Sheet1'!$L$16"}</definedName>
    <definedName name="THXD2" localSheetId="10" hidden="1">{"'Sheet1'!$L$16"}</definedName>
    <definedName name="THXD2" localSheetId="8" hidden="1">{"'Sheet1'!$L$16"}</definedName>
    <definedName name="THXD2" localSheetId="15" hidden="1">{"'Sheet1'!$L$16"}</definedName>
    <definedName name="THXD2" localSheetId="5" hidden="1">{"'Sheet1'!$L$16"}</definedName>
    <definedName name="THXD2" localSheetId="7" hidden="1">{"'Sheet1'!$L$16"}</definedName>
    <definedName name="THXD2" localSheetId="9" hidden="1">{"'Sheet1'!$L$16"}</definedName>
    <definedName name="THXD2" localSheetId="11" hidden="1">{"'Sheet1'!$L$16"}</definedName>
    <definedName name="THXD2" localSheetId="12" hidden="1">{"'Sheet1'!$L$16"}</definedName>
    <definedName name="THXD2" localSheetId="19" hidden="1">{"'Sheet1'!$L$16"}</definedName>
    <definedName name="THXD2" localSheetId="6" hidden="1">{"'Sheet1'!$L$16"}</definedName>
    <definedName name="THXD2" localSheetId="27" hidden="1">{"'Sheet1'!$L$16"}</definedName>
    <definedName name="THXD2" localSheetId="24" hidden="1">{"'Sheet1'!$L$16"}</definedName>
    <definedName name="THXD2" localSheetId="25" hidden="1">{"'Sheet1'!$L$16"}</definedName>
    <definedName name="THXD2" hidden="1">{"'Sheet1'!$L$16"}</definedName>
    <definedName name="TIM" localSheetId="21" hidden="1">{"'Sheet1'!$L$16"}</definedName>
    <definedName name="TIM" localSheetId="13" hidden="1">{"'Sheet1'!$L$16"}</definedName>
    <definedName name="TIM" localSheetId="1" hidden="1">{"'Sheet1'!$L$16"}</definedName>
    <definedName name="TIM" localSheetId="2" hidden="1">{"'Sheet1'!$L$16"}</definedName>
    <definedName name="TIM" localSheetId="3" hidden="1">{"'Sheet1'!$L$16"}</definedName>
    <definedName name="TIM" localSheetId="14" hidden="1">{"'Sheet1'!$L$16"}</definedName>
    <definedName name="TIM" localSheetId="4" hidden="1">{"'Sheet1'!$L$16"}</definedName>
    <definedName name="TIM" localSheetId="10" hidden="1">{"'Sheet1'!$L$16"}</definedName>
    <definedName name="TIM" localSheetId="8" hidden="1">{"'Sheet1'!$L$16"}</definedName>
    <definedName name="TIM" localSheetId="15" hidden="1">{"'Sheet1'!$L$16"}</definedName>
    <definedName name="TIM" localSheetId="5" hidden="1">{"'Sheet1'!$L$16"}</definedName>
    <definedName name="TIM" localSheetId="7" hidden="1">{"'Sheet1'!$L$16"}</definedName>
    <definedName name="TIM" localSheetId="9" hidden="1">{"'Sheet1'!$L$16"}</definedName>
    <definedName name="TIM" localSheetId="11" hidden="1">{"'Sheet1'!$L$16"}</definedName>
    <definedName name="TIM" localSheetId="12" hidden="1">{"'Sheet1'!$L$16"}</definedName>
    <definedName name="TIM" localSheetId="19" hidden="1">{"'Sheet1'!$L$16"}</definedName>
    <definedName name="TIM" localSheetId="6" hidden="1">{"'Sheet1'!$L$16"}</definedName>
    <definedName name="TIM" localSheetId="27" hidden="1">{"'Sheet1'!$L$16"}</definedName>
    <definedName name="TIM" localSheetId="24" hidden="1">{"'Sheet1'!$L$16"}</definedName>
    <definedName name="TIM" localSheetId="25" hidden="1">{"'Sheet1'!$L$16"}</definedName>
    <definedName name="TIM" hidden="1">{"'Sheet1'!$L$16"}</definedName>
    <definedName name="TM" localSheetId="13" hidden="1">{"'Sheet1'!$L$16"}</definedName>
    <definedName name="TM" localSheetId="14" hidden="1">{"'Sheet1'!$L$16"}</definedName>
    <definedName name="TM" localSheetId="15" hidden="1">{"'Sheet1'!$L$16"}</definedName>
    <definedName name="TM" hidden="1">{"'Sheet1'!$L$16"}</definedName>
    <definedName name="tonghop" localSheetId="21" hidden="1">{"'Sheet1'!$L$16"}</definedName>
    <definedName name="tonghop" localSheetId="13" hidden="1">{"'Sheet1'!$L$16"}</definedName>
    <definedName name="tonghop" localSheetId="1" hidden="1">{"'Sheet1'!$L$16"}</definedName>
    <definedName name="tonghop" localSheetId="2" hidden="1">{"'Sheet1'!$L$16"}</definedName>
    <definedName name="tonghop" localSheetId="3" hidden="1">{"'Sheet1'!$L$16"}</definedName>
    <definedName name="tonghop" localSheetId="14" hidden="1">{"'Sheet1'!$L$16"}</definedName>
    <definedName name="tonghop" localSheetId="4" hidden="1">{"'Sheet1'!$L$16"}</definedName>
    <definedName name="tonghop" localSheetId="10" hidden="1">{"'Sheet1'!$L$16"}</definedName>
    <definedName name="tonghop" localSheetId="8" hidden="1">{"'Sheet1'!$L$16"}</definedName>
    <definedName name="tonghop" localSheetId="15" hidden="1">{"'Sheet1'!$L$16"}</definedName>
    <definedName name="tonghop" localSheetId="5" hidden="1">{"'Sheet1'!$L$16"}</definedName>
    <definedName name="tonghop" localSheetId="7" hidden="1">{"'Sheet1'!$L$16"}</definedName>
    <definedName name="tonghop" localSheetId="9" hidden="1">{"'Sheet1'!$L$16"}</definedName>
    <definedName name="tonghop" localSheetId="11" hidden="1">{"'Sheet1'!$L$16"}</definedName>
    <definedName name="tonghop" localSheetId="12" hidden="1">{"'Sheet1'!$L$16"}</definedName>
    <definedName name="tonghop" localSheetId="19" hidden="1">{"'Sheet1'!$L$16"}</definedName>
    <definedName name="tonghop" localSheetId="6" hidden="1">{"'Sheet1'!$L$16"}</definedName>
    <definedName name="tonghop" localSheetId="27" hidden="1">{"'Sheet1'!$L$16"}</definedName>
    <definedName name="tonghop" localSheetId="24" hidden="1">{"'Sheet1'!$L$16"}</definedName>
    <definedName name="tonghop" localSheetId="25" hidden="1">{"'Sheet1'!$L$16"}</definedName>
    <definedName name="tonghop" hidden="1">{"'Sheet1'!$L$16"}</definedName>
    <definedName name="TPCP" localSheetId="21" hidden="1">{"'Sheet1'!$L$16"}</definedName>
    <definedName name="TPCP" localSheetId="13" hidden="1">{"'Sheet1'!$L$16"}</definedName>
    <definedName name="TPCP" localSheetId="1" hidden="1">{"'Sheet1'!$L$16"}</definedName>
    <definedName name="TPCP" localSheetId="2" hidden="1">{"'Sheet1'!$L$16"}</definedName>
    <definedName name="TPCP" localSheetId="3" hidden="1">{"'Sheet1'!$L$16"}</definedName>
    <definedName name="TPCP" localSheetId="14" hidden="1">{"'Sheet1'!$L$16"}</definedName>
    <definedName name="TPCP" localSheetId="4" hidden="1">{"'Sheet1'!$L$16"}</definedName>
    <definedName name="TPCP" localSheetId="10" hidden="1">{"'Sheet1'!$L$16"}</definedName>
    <definedName name="TPCP" localSheetId="8" hidden="1">{"'Sheet1'!$L$16"}</definedName>
    <definedName name="TPCP" localSheetId="15" hidden="1">{"'Sheet1'!$L$16"}</definedName>
    <definedName name="TPCP" localSheetId="5" hidden="1">{"'Sheet1'!$L$16"}</definedName>
    <definedName name="TPCP" localSheetId="7" hidden="1">{"'Sheet1'!$L$16"}</definedName>
    <definedName name="TPCP" localSheetId="9" hidden="1">{"'Sheet1'!$L$16"}</definedName>
    <definedName name="TPCP" localSheetId="11" hidden="1">{"'Sheet1'!$L$16"}</definedName>
    <definedName name="TPCP" localSheetId="12" hidden="1">{"'Sheet1'!$L$16"}</definedName>
    <definedName name="TPCP" localSheetId="19" hidden="1">{"'Sheet1'!$L$16"}</definedName>
    <definedName name="TPCP" localSheetId="6" hidden="1">{"'Sheet1'!$L$16"}</definedName>
    <definedName name="TPCP" localSheetId="27" hidden="1">{"'Sheet1'!$L$16"}</definedName>
    <definedName name="TPCP" localSheetId="24" hidden="1">{"'Sheet1'!$L$16"}</definedName>
    <definedName name="TPCP" localSheetId="25" hidden="1">{"'Sheet1'!$L$16"}</definedName>
    <definedName name="TPCP" hidden="1">{"'Sheet1'!$L$16"}</definedName>
    <definedName name="trang" localSheetId="21" hidden="1">{#N/A,#N/A,FALSE,"Chi tiÆt"}</definedName>
    <definedName name="trang" localSheetId="13" hidden="1">{#N/A,#N/A,FALSE,"Chi tiÆt"}</definedName>
    <definedName name="trang" localSheetId="1" hidden="1">{#N/A,#N/A,FALSE,"Chi tiÆt"}</definedName>
    <definedName name="trang" localSheetId="2" hidden="1">{#N/A,#N/A,FALSE,"Chi tiÆt"}</definedName>
    <definedName name="trang" localSheetId="3" hidden="1">{#N/A,#N/A,FALSE,"Chi tiÆt"}</definedName>
    <definedName name="trang" localSheetId="14" hidden="1">{#N/A,#N/A,FALSE,"Chi tiÆt"}</definedName>
    <definedName name="trang" localSheetId="4" hidden="1">{#N/A,#N/A,FALSE,"Chi tiÆt"}</definedName>
    <definedName name="trang" localSheetId="10" hidden="1">{#N/A,#N/A,FALSE,"Chi tiÆt"}</definedName>
    <definedName name="trang" localSheetId="8" hidden="1">{#N/A,#N/A,FALSE,"Chi tiÆt"}</definedName>
    <definedName name="trang" localSheetId="15" hidden="1">{#N/A,#N/A,FALSE,"Chi tiÆt"}</definedName>
    <definedName name="trang" localSheetId="5" hidden="1">{#N/A,#N/A,FALSE,"Chi tiÆt"}</definedName>
    <definedName name="trang" localSheetId="7" hidden="1">{#N/A,#N/A,FALSE,"Chi tiÆt"}</definedName>
    <definedName name="trang" localSheetId="9" hidden="1">{#N/A,#N/A,FALSE,"Chi tiÆt"}</definedName>
    <definedName name="trang" localSheetId="11" hidden="1">{#N/A,#N/A,FALSE,"Chi tiÆt"}</definedName>
    <definedName name="trang" localSheetId="12" hidden="1">{#N/A,#N/A,FALSE,"Chi tiÆt"}</definedName>
    <definedName name="trang" localSheetId="6" hidden="1">{#N/A,#N/A,FALSE,"Chi tiÆt"}</definedName>
    <definedName name="trang" localSheetId="24" hidden="1">{#N/A,#N/A,FALSE,"Chi tiÆt"}</definedName>
    <definedName name="trang" localSheetId="25" hidden="1">{#N/A,#N/A,FALSE,"Chi tiÆt"}</definedName>
    <definedName name="trang" hidden="1">{#N/A,#N/A,FALSE,"Chi tiÆt"}</definedName>
    <definedName name="TTTH2" localSheetId="21" hidden="1">{"'Sheet1'!$L$16"}</definedName>
    <definedName name="TTTH2" localSheetId="13" hidden="1">{"'Sheet1'!$L$16"}</definedName>
    <definedName name="TTTH2" localSheetId="1" hidden="1">{"'Sheet1'!$L$16"}</definedName>
    <definedName name="TTTH2" localSheetId="2" hidden="1">{"'Sheet1'!$L$16"}</definedName>
    <definedName name="TTTH2" localSheetId="3" hidden="1">{"'Sheet1'!$L$16"}</definedName>
    <definedName name="TTTH2" localSheetId="14" hidden="1">{"'Sheet1'!$L$16"}</definedName>
    <definedName name="TTTH2" localSheetId="4" hidden="1">{"'Sheet1'!$L$16"}</definedName>
    <definedName name="TTTH2" localSheetId="10" hidden="1">{"'Sheet1'!$L$16"}</definedName>
    <definedName name="TTTH2" localSheetId="8" hidden="1">{"'Sheet1'!$L$16"}</definedName>
    <definedName name="TTTH2" localSheetId="15" hidden="1">{"'Sheet1'!$L$16"}</definedName>
    <definedName name="TTTH2" localSheetId="5" hidden="1">{"'Sheet1'!$L$16"}</definedName>
    <definedName name="TTTH2" localSheetId="7" hidden="1">{"'Sheet1'!$L$16"}</definedName>
    <definedName name="TTTH2" localSheetId="9" hidden="1">{"'Sheet1'!$L$16"}</definedName>
    <definedName name="TTTH2" localSheetId="11" hidden="1">{"'Sheet1'!$L$16"}</definedName>
    <definedName name="TTTH2" localSheetId="12" hidden="1">{"'Sheet1'!$L$16"}</definedName>
    <definedName name="TTTH2" localSheetId="19" hidden="1">{"'Sheet1'!$L$16"}</definedName>
    <definedName name="TTTH2" localSheetId="6" hidden="1">{"'Sheet1'!$L$16"}</definedName>
    <definedName name="TTTH2" localSheetId="27" hidden="1">{"'Sheet1'!$L$16"}</definedName>
    <definedName name="TTTH2" localSheetId="24" hidden="1">{"'Sheet1'!$L$16"}</definedName>
    <definedName name="TTTH2" localSheetId="25" hidden="1">{"'Sheet1'!$L$16"}</definedName>
    <definedName name="TTTH2" hidden="1">{"'Sheet1'!$L$16"}</definedName>
    <definedName name="ttttt" localSheetId="20" hidden="1">{"'Sheet1'!$L$16"}</definedName>
    <definedName name="ttttt" localSheetId="21" hidden="1">{"'Sheet1'!$L$16"}</definedName>
    <definedName name="ttttt" localSheetId="22" hidden="1">{"'Sheet1'!$L$16"}</definedName>
    <definedName name="ttttt" localSheetId="13" hidden="1">{"'Sheet1'!$L$16"}</definedName>
    <definedName name="ttttt" localSheetId="1" hidden="1">{"'Sheet1'!$L$16"}</definedName>
    <definedName name="ttttt" localSheetId="2" hidden="1">{"'Sheet1'!$L$16"}</definedName>
    <definedName name="ttttt" localSheetId="3" hidden="1">{"'Sheet1'!$L$16"}</definedName>
    <definedName name="ttttt" localSheetId="14" hidden="1">{"'Sheet1'!$L$16"}</definedName>
    <definedName name="ttttt" localSheetId="4" hidden="1">{"'Sheet1'!$L$16"}</definedName>
    <definedName name="ttttt" localSheetId="10" hidden="1">{"'Sheet1'!$L$16"}</definedName>
    <definedName name="ttttt" localSheetId="8" hidden="1">{"'Sheet1'!$L$16"}</definedName>
    <definedName name="ttttt" localSheetId="15" hidden="1">{"'Sheet1'!$L$16"}</definedName>
    <definedName name="ttttt" localSheetId="5" hidden="1">{"'Sheet1'!$L$16"}</definedName>
    <definedName name="ttttt" localSheetId="7" hidden="1">{"'Sheet1'!$L$16"}</definedName>
    <definedName name="ttttt" localSheetId="9" hidden="1">{"'Sheet1'!$L$16"}</definedName>
    <definedName name="ttttt" localSheetId="11" hidden="1">{"'Sheet1'!$L$16"}</definedName>
    <definedName name="ttttt" localSheetId="12" hidden="1">{"'Sheet1'!$L$16"}</definedName>
    <definedName name="ttttt" localSheetId="19" hidden="1">{"'Sheet1'!$L$16"}</definedName>
    <definedName name="ttttt" localSheetId="6" hidden="1">{"'Sheet1'!$L$16"}</definedName>
    <definedName name="ttttt" localSheetId="27" hidden="1">{"'Sheet1'!$L$16"}</definedName>
    <definedName name="ttttt" localSheetId="24" hidden="1">{"'Sheet1'!$L$16"}</definedName>
    <definedName name="ttttt" localSheetId="25" hidden="1">{"'Sheet1'!$L$16"}</definedName>
    <definedName name="ttttt" hidden="1">{"'Sheet1'!$L$16"}</definedName>
    <definedName name="TTTTTTTTT" localSheetId="20" hidden="1">{"'Sheet1'!$L$16"}</definedName>
    <definedName name="TTTTTTTTT" localSheetId="21" hidden="1">{"'Sheet1'!$L$16"}</definedName>
    <definedName name="TTTTTTTTT" localSheetId="22" hidden="1">{"'Sheet1'!$L$16"}</definedName>
    <definedName name="TTTTTTTTT" localSheetId="13" hidden="1">{"'Sheet1'!$L$16"}</definedName>
    <definedName name="TTTTTTTTT" localSheetId="1" hidden="1">{"'Sheet1'!$L$16"}</definedName>
    <definedName name="TTTTTTTTT" localSheetId="2" hidden="1">{"'Sheet1'!$L$16"}</definedName>
    <definedName name="TTTTTTTTT" localSheetId="3" hidden="1">{"'Sheet1'!$L$16"}</definedName>
    <definedName name="TTTTTTTTT" localSheetId="14" hidden="1">{"'Sheet1'!$L$16"}</definedName>
    <definedName name="TTTTTTTTT" localSheetId="4" hidden="1">{"'Sheet1'!$L$16"}</definedName>
    <definedName name="TTTTTTTTT" localSheetId="10" hidden="1">{"'Sheet1'!$L$16"}</definedName>
    <definedName name="TTTTTTTTT" localSheetId="8" hidden="1">{"'Sheet1'!$L$16"}</definedName>
    <definedName name="TTTTTTTTT" localSheetId="15" hidden="1">{"'Sheet1'!$L$16"}</definedName>
    <definedName name="TTTTTTTTT" localSheetId="5" hidden="1">{"'Sheet1'!$L$16"}</definedName>
    <definedName name="TTTTTTTTT" localSheetId="7" hidden="1">{"'Sheet1'!$L$16"}</definedName>
    <definedName name="TTTTTTTTT" localSheetId="9" hidden="1">{"'Sheet1'!$L$16"}</definedName>
    <definedName name="TTTTTTTTT" localSheetId="11" hidden="1">{"'Sheet1'!$L$16"}</definedName>
    <definedName name="TTTTTTTTT" localSheetId="12" hidden="1">{"'Sheet1'!$L$16"}</definedName>
    <definedName name="TTTTTTTTT" localSheetId="19" hidden="1">{"'Sheet1'!$L$16"}</definedName>
    <definedName name="TTTTTTTTT" localSheetId="6" hidden="1">{"'Sheet1'!$L$16"}</definedName>
    <definedName name="TTTTTTTTT" localSheetId="27" hidden="1">{"'Sheet1'!$L$16"}</definedName>
    <definedName name="TTTTTTTTT" localSheetId="24" hidden="1">{"'Sheet1'!$L$16"}</definedName>
    <definedName name="TTTTTTTTT" localSheetId="25" hidden="1">{"'Sheet1'!$L$16"}</definedName>
    <definedName name="TTTTTTTTT" hidden="1">{"'Sheet1'!$L$16"}</definedName>
    <definedName name="ttttttttttt" localSheetId="20" hidden="1">{"'Sheet1'!$L$16"}</definedName>
    <definedName name="ttttttttttt" localSheetId="21" hidden="1">{"'Sheet1'!$L$16"}</definedName>
    <definedName name="ttttttttttt" localSheetId="22" hidden="1">{"'Sheet1'!$L$16"}</definedName>
    <definedName name="ttttttttttt" localSheetId="13" hidden="1">{"'Sheet1'!$L$16"}</definedName>
    <definedName name="ttttttttttt" localSheetId="1" hidden="1">{"'Sheet1'!$L$16"}</definedName>
    <definedName name="ttttttttttt" localSheetId="2" hidden="1">{"'Sheet1'!$L$16"}</definedName>
    <definedName name="ttttttttttt" localSheetId="3" hidden="1">{"'Sheet1'!$L$16"}</definedName>
    <definedName name="ttttttttttt" localSheetId="14" hidden="1">{"'Sheet1'!$L$16"}</definedName>
    <definedName name="ttttttttttt" localSheetId="4" hidden="1">{"'Sheet1'!$L$16"}</definedName>
    <definedName name="ttttttttttt" localSheetId="10" hidden="1">{"'Sheet1'!$L$16"}</definedName>
    <definedName name="ttttttttttt" localSheetId="8" hidden="1">{"'Sheet1'!$L$16"}</definedName>
    <definedName name="ttttttttttt" localSheetId="15" hidden="1">{"'Sheet1'!$L$16"}</definedName>
    <definedName name="ttttttttttt" localSheetId="5" hidden="1">{"'Sheet1'!$L$16"}</definedName>
    <definedName name="ttttttttttt" localSheetId="7" hidden="1">{"'Sheet1'!$L$16"}</definedName>
    <definedName name="ttttttttttt" localSheetId="9" hidden="1">{"'Sheet1'!$L$16"}</definedName>
    <definedName name="ttttttttttt" localSheetId="11" hidden="1">{"'Sheet1'!$L$16"}</definedName>
    <definedName name="ttttttttttt" localSheetId="12" hidden="1">{"'Sheet1'!$L$16"}</definedName>
    <definedName name="ttttttttttt" localSheetId="19" hidden="1">{"'Sheet1'!$L$16"}</definedName>
    <definedName name="ttttttttttt" localSheetId="6" hidden="1">{"'Sheet1'!$L$16"}</definedName>
    <definedName name="ttttttttttt" localSheetId="27" hidden="1">{"'Sheet1'!$L$16"}</definedName>
    <definedName name="ttttttttttt" localSheetId="24" hidden="1">{"'Sheet1'!$L$16"}</definedName>
    <definedName name="ttttttttttt" localSheetId="25" hidden="1">{"'Sheet1'!$L$16"}</definedName>
    <definedName name="ttttttttttt" hidden="1">{"'Sheet1'!$L$16"}</definedName>
    <definedName name="tuyen" localSheetId="21" hidden="1">{"'Sheet1'!$L$16"}</definedName>
    <definedName name="tuyen" localSheetId="13" hidden="1">{"'Sheet1'!$L$16"}</definedName>
    <definedName name="tuyen" localSheetId="1" hidden="1">{"'Sheet1'!$L$16"}</definedName>
    <definedName name="tuyen" localSheetId="2" hidden="1">{"'Sheet1'!$L$16"}</definedName>
    <definedName name="tuyen" localSheetId="3" hidden="1">{"'Sheet1'!$L$16"}</definedName>
    <definedName name="tuyen" localSheetId="14" hidden="1">{"'Sheet1'!$L$16"}</definedName>
    <definedName name="tuyen" localSheetId="4" hidden="1">{"'Sheet1'!$L$16"}</definedName>
    <definedName name="tuyen" localSheetId="10" hidden="1">{"'Sheet1'!$L$16"}</definedName>
    <definedName name="tuyen" localSheetId="8" hidden="1">{"'Sheet1'!$L$16"}</definedName>
    <definedName name="tuyen" localSheetId="15" hidden="1">{"'Sheet1'!$L$16"}</definedName>
    <definedName name="tuyen" localSheetId="5" hidden="1">{"'Sheet1'!$L$16"}</definedName>
    <definedName name="tuyen" localSheetId="7" hidden="1">{"'Sheet1'!$L$16"}</definedName>
    <definedName name="tuyen" localSheetId="9" hidden="1">{"'Sheet1'!$L$16"}</definedName>
    <definedName name="tuyen" localSheetId="11" hidden="1">{"'Sheet1'!$L$16"}</definedName>
    <definedName name="tuyen" localSheetId="12" hidden="1">{"'Sheet1'!$L$16"}</definedName>
    <definedName name="tuyen" localSheetId="19" hidden="1">{"'Sheet1'!$L$16"}</definedName>
    <definedName name="tuyen" localSheetId="6" hidden="1">{"'Sheet1'!$L$16"}</definedName>
    <definedName name="tuyen" localSheetId="27" hidden="1">{"'Sheet1'!$L$16"}</definedName>
    <definedName name="tuyen" localSheetId="24" hidden="1">{"'Sheet1'!$L$16"}</definedName>
    <definedName name="tuyen" localSheetId="25" hidden="1">{"'Sheet1'!$L$16"}</definedName>
    <definedName name="tuyen" hidden="1">{"'Sheet1'!$L$16"}</definedName>
    <definedName name="tuyennhanh" localSheetId="20" hidden="1">{"'Sheet1'!$L$16"}</definedName>
    <definedName name="tuyennhanh" localSheetId="21" hidden="1">{"'Sheet1'!$L$16"}</definedName>
    <definedName name="tuyennhanh" localSheetId="22" hidden="1">{"'Sheet1'!$L$16"}</definedName>
    <definedName name="tuyennhanh" localSheetId="13" hidden="1">{"'Sheet1'!$L$16"}</definedName>
    <definedName name="tuyennhanh" localSheetId="1" hidden="1">{"'Sheet1'!$L$16"}</definedName>
    <definedName name="tuyennhanh" localSheetId="2" hidden="1">{"'Sheet1'!$L$16"}</definedName>
    <definedName name="tuyennhanh" localSheetId="3" hidden="1">{"'Sheet1'!$L$16"}</definedName>
    <definedName name="tuyennhanh" localSheetId="14" hidden="1">{"'Sheet1'!$L$16"}</definedName>
    <definedName name="tuyennhanh" localSheetId="4" hidden="1">{"'Sheet1'!$L$16"}</definedName>
    <definedName name="tuyennhanh" localSheetId="10" hidden="1">{"'Sheet1'!$L$16"}</definedName>
    <definedName name="tuyennhanh" localSheetId="8" hidden="1">{"'Sheet1'!$L$16"}</definedName>
    <definedName name="tuyennhanh" localSheetId="15" hidden="1">{"'Sheet1'!$L$16"}</definedName>
    <definedName name="tuyennhanh" localSheetId="5" hidden="1">{"'Sheet1'!$L$16"}</definedName>
    <definedName name="tuyennhanh" localSheetId="7" hidden="1">{"'Sheet1'!$L$16"}</definedName>
    <definedName name="tuyennhanh" localSheetId="9" hidden="1">{"'Sheet1'!$L$16"}</definedName>
    <definedName name="tuyennhanh" localSheetId="11" hidden="1">{"'Sheet1'!$L$16"}</definedName>
    <definedName name="tuyennhanh" localSheetId="12" hidden="1">{"'Sheet1'!$L$16"}</definedName>
    <definedName name="tuyennhanh" localSheetId="19" hidden="1">{"'Sheet1'!$L$16"}</definedName>
    <definedName name="tuyennhanh" localSheetId="6" hidden="1">{"'Sheet1'!$L$16"}</definedName>
    <definedName name="tuyennhanh" localSheetId="27" hidden="1">{"'Sheet1'!$L$16"}</definedName>
    <definedName name="tuyennhanh" localSheetId="24" hidden="1">{"'Sheet1'!$L$16"}</definedName>
    <definedName name="tuyennhanh" localSheetId="25" hidden="1">{"'Sheet1'!$L$16"}</definedName>
    <definedName name="tuyennhanh" hidden="1">{"'Sheet1'!$L$16"}</definedName>
    <definedName name="tuynen" localSheetId="21" hidden="1">{"'Sheet1'!$L$16"}</definedName>
    <definedName name="tuynen" localSheetId="13" hidden="1">{"'Sheet1'!$L$16"}</definedName>
    <definedName name="tuynen" localSheetId="1" hidden="1">{"'Sheet1'!$L$16"}</definedName>
    <definedName name="tuynen" localSheetId="2" hidden="1">{"'Sheet1'!$L$16"}</definedName>
    <definedName name="tuynen" localSheetId="3" hidden="1">{"'Sheet1'!$L$16"}</definedName>
    <definedName name="tuynen" localSheetId="14" hidden="1">{"'Sheet1'!$L$16"}</definedName>
    <definedName name="tuynen" localSheetId="4" hidden="1">{"'Sheet1'!$L$16"}</definedName>
    <definedName name="tuynen" localSheetId="10" hidden="1">{"'Sheet1'!$L$16"}</definedName>
    <definedName name="tuynen" localSheetId="8" hidden="1">{"'Sheet1'!$L$16"}</definedName>
    <definedName name="tuynen" localSheetId="15" hidden="1">{"'Sheet1'!$L$16"}</definedName>
    <definedName name="tuynen" localSheetId="5" hidden="1">{"'Sheet1'!$L$16"}</definedName>
    <definedName name="tuynen" localSheetId="7" hidden="1">{"'Sheet1'!$L$16"}</definedName>
    <definedName name="tuynen" localSheetId="9" hidden="1">{"'Sheet1'!$L$16"}</definedName>
    <definedName name="tuynen" localSheetId="11" hidden="1">{"'Sheet1'!$L$16"}</definedName>
    <definedName name="tuynen" localSheetId="12" hidden="1">{"'Sheet1'!$L$16"}</definedName>
    <definedName name="tuynen" localSheetId="19" hidden="1">{"'Sheet1'!$L$16"}</definedName>
    <definedName name="tuynen" localSheetId="6" hidden="1">{"'Sheet1'!$L$16"}</definedName>
    <definedName name="tuynen" localSheetId="27" hidden="1">{"'Sheet1'!$L$16"}</definedName>
    <definedName name="tuynen" localSheetId="24" hidden="1">{"'Sheet1'!$L$16"}</definedName>
    <definedName name="tuynen" localSheetId="25" hidden="1">{"'Sheet1'!$L$16"}</definedName>
    <definedName name="tuynen" hidden="1">{"'Sheet1'!$L$16"}</definedName>
    <definedName name="u" localSheetId="20" hidden="1">{"'Sheet1'!$L$16"}</definedName>
    <definedName name="u" localSheetId="21" hidden="1">{"'Sheet1'!$L$16"}</definedName>
    <definedName name="u" localSheetId="22" hidden="1">{"'Sheet1'!$L$16"}</definedName>
    <definedName name="u" localSheetId="13" hidden="1">{"'Sheet1'!$L$16"}</definedName>
    <definedName name="u" localSheetId="1" hidden="1">{"'Sheet1'!$L$16"}</definedName>
    <definedName name="u" localSheetId="2" hidden="1">{"'Sheet1'!$L$16"}</definedName>
    <definedName name="u" localSheetId="3" hidden="1">{"'Sheet1'!$L$16"}</definedName>
    <definedName name="u" localSheetId="14" hidden="1">{"'Sheet1'!$L$16"}</definedName>
    <definedName name="u" localSheetId="4" hidden="1">{"'Sheet1'!$L$16"}</definedName>
    <definedName name="u" localSheetId="10" hidden="1">{"'Sheet1'!$L$16"}</definedName>
    <definedName name="u" localSheetId="8" hidden="1">{"'Sheet1'!$L$16"}</definedName>
    <definedName name="u" localSheetId="15" hidden="1">{"'Sheet1'!$L$16"}</definedName>
    <definedName name="u" localSheetId="5" hidden="1">{"'Sheet1'!$L$16"}</definedName>
    <definedName name="u" localSheetId="7" hidden="1">{"'Sheet1'!$L$16"}</definedName>
    <definedName name="u" localSheetId="9" hidden="1">{"'Sheet1'!$L$16"}</definedName>
    <definedName name="u" localSheetId="11" hidden="1">{"'Sheet1'!$L$16"}</definedName>
    <definedName name="u" localSheetId="12" hidden="1">{"'Sheet1'!$L$16"}</definedName>
    <definedName name="u" localSheetId="19" hidden="1">{"'Sheet1'!$L$16"}</definedName>
    <definedName name="u" localSheetId="6" hidden="1">{"'Sheet1'!$L$16"}</definedName>
    <definedName name="u" localSheetId="27" hidden="1">{"'Sheet1'!$L$16"}</definedName>
    <definedName name="u" localSheetId="24" hidden="1">{"'Sheet1'!$L$16"}</definedName>
    <definedName name="u" localSheetId="25" hidden="1">{"'Sheet1'!$L$16"}</definedName>
    <definedName name="u" hidden="1">{"'Sheet1'!$L$16"}</definedName>
    <definedName name="ư" localSheetId="20" hidden="1">{"'Sheet1'!$L$16"}</definedName>
    <definedName name="ư" localSheetId="21" hidden="1">{"'Sheet1'!$L$16"}</definedName>
    <definedName name="ư" localSheetId="22" hidden="1">{"'Sheet1'!$L$16"}</definedName>
    <definedName name="ư" localSheetId="13" hidden="1">{"'Sheet1'!$L$16"}</definedName>
    <definedName name="ư" localSheetId="1" hidden="1">{"'Sheet1'!$L$16"}</definedName>
    <definedName name="ư" localSheetId="2" hidden="1">{"'Sheet1'!$L$16"}</definedName>
    <definedName name="ư" localSheetId="3" hidden="1">{"'Sheet1'!$L$16"}</definedName>
    <definedName name="ư" localSheetId="14" hidden="1">{"'Sheet1'!$L$16"}</definedName>
    <definedName name="ư" localSheetId="4" hidden="1">{"'Sheet1'!$L$16"}</definedName>
    <definedName name="ư" localSheetId="10" hidden="1">{"'Sheet1'!$L$16"}</definedName>
    <definedName name="ư" localSheetId="8" hidden="1">{"'Sheet1'!$L$16"}</definedName>
    <definedName name="ư" localSheetId="15" hidden="1">{"'Sheet1'!$L$16"}</definedName>
    <definedName name="ư" localSheetId="5" hidden="1">{"'Sheet1'!$L$16"}</definedName>
    <definedName name="ư" localSheetId="7" hidden="1">{"'Sheet1'!$L$16"}</definedName>
    <definedName name="ư" localSheetId="9" hidden="1">{"'Sheet1'!$L$16"}</definedName>
    <definedName name="ư" localSheetId="11" hidden="1">{"'Sheet1'!$L$16"}</definedName>
    <definedName name="ư" localSheetId="12" hidden="1">{"'Sheet1'!$L$16"}</definedName>
    <definedName name="ư" localSheetId="19" hidden="1">{"'Sheet1'!$L$16"}</definedName>
    <definedName name="ư" localSheetId="6" hidden="1">{"'Sheet1'!$L$16"}</definedName>
    <definedName name="ư" localSheetId="27" hidden="1">{"'Sheet1'!$L$16"}</definedName>
    <definedName name="ư" localSheetId="24" hidden="1">{"'Sheet1'!$L$16"}</definedName>
    <definedName name="ư" localSheetId="25" hidden="1">{"'Sheet1'!$L$16"}</definedName>
    <definedName name="ư" hidden="1">{"'Sheet1'!$L$16"}</definedName>
    <definedName name="uhpupui" localSheetId="21" hidden="1">{"'Sheet1'!$L$16"}</definedName>
    <definedName name="uhpupui" localSheetId="13" hidden="1">{"'Sheet1'!$L$16"}</definedName>
    <definedName name="uhpupui" localSheetId="1" hidden="1">{"'Sheet1'!$L$16"}</definedName>
    <definedName name="uhpupui" localSheetId="2" hidden="1">{"'Sheet1'!$L$16"}</definedName>
    <definedName name="uhpupui" localSheetId="3" hidden="1">{"'Sheet1'!$L$16"}</definedName>
    <definedName name="uhpupui" localSheetId="14" hidden="1">{"'Sheet1'!$L$16"}</definedName>
    <definedName name="uhpupui" localSheetId="4" hidden="1">{"'Sheet1'!$L$16"}</definedName>
    <definedName name="uhpupui" localSheetId="10" hidden="1">{"'Sheet1'!$L$16"}</definedName>
    <definedName name="uhpupui" localSheetId="8" hidden="1">{"'Sheet1'!$L$16"}</definedName>
    <definedName name="uhpupui" localSheetId="15" hidden="1">{"'Sheet1'!$L$16"}</definedName>
    <definedName name="uhpupui" localSheetId="5" hidden="1">{"'Sheet1'!$L$16"}</definedName>
    <definedName name="uhpupui" localSheetId="7" hidden="1">{"'Sheet1'!$L$16"}</definedName>
    <definedName name="uhpupui" localSheetId="9" hidden="1">{"'Sheet1'!$L$16"}</definedName>
    <definedName name="uhpupui" localSheetId="11" hidden="1">{"'Sheet1'!$L$16"}</definedName>
    <definedName name="uhpupui" localSheetId="12" hidden="1">{"'Sheet1'!$L$16"}</definedName>
    <definedName name="uhpupui" localSheetId="19" hidden="1">{"'Sheet1'!$L$16"}</definedName>
    <definedName name="uhpupui" localSheetId="6" hidden="1">{"'Sheet1'!$L$16"}</definedName>
    <definedName name="uhpupui" localSheetId="27" hidden="1">{"'Sheet1'!$L$16"}</definedName>
    <definedName name="uhpupui" localSheetId="24" hidden="1">{"'Sheet1'!$L$16"}</definedName>
    <definedName name="uhpupui" localSheetId="25" hidden="1">{"'Sheet1'!$L$16"}</definedName>
    <definedName name="uhpupui" hidden="1">{"'Sheet1'!$L$16"}</definedName>
    <definedName name="utye" localSheetId="21" hidden="1">{"'Sheet1'!$L$16"}</definedName>
    <definedName name="utye" localSheetId="13" hidden="1">{"'Sheet1'!$L$16"}</definedName>
    <definedName name="utye" localSheetId="1" hidden="1">{"'Sheet1'!$L$16"}</definedName>
    <definedName name="utye" localSheetId="2" hidden="1">{"'Sheet1'!$L$16"}</definedName>
    <definedName name="utye" localSheetId="3" hidden="1">{"'Sheet1'!$L$16"}</definedName>
    <definedName name="utye" localSheetId="14" hidden="1">{"'Sheet1'!$L$16"}</definedName>
    <definedName name="utye" localSheetId="4" hidden="1">{"'Sheet1'!$L$16"}</definedName>
    <definedName name="utye" localSheetId="10" hidden="1">{"'Sheet1'!$L$16"}</definedName>
    <definedName name="utye" localSheetId="8" hidden="1">{"'Sheet1'!$L$16"}</definedName>
    <definedName name="utye" localSheetId="15" hidden="1">{"'Sheet1'!$L$16"}</definedName>
    <definedName name="utye" localSheetId="5" hidden="1">{"'Sheet1'!$L$16"}</definedName>
    <definedName name="utye" localSheetId="7" hidden="1">{"'Sheet1'!$L$16"}</definedName>
    <definedName name="utye" localSheetId="9" hidden="1">{"'Sheet1'!$L$16"}</definedName>
    <definedName name="utye" localSheetId="11" hidden="1">{"'Sheet1'!$L$16"}</definedName>
    <definedName name="utye" localSheetId="12" hidden="1">{"'Sheet1'!$L$16"}</definedName>
    <definedName name="utye" localSheetId="19" hidden="1">{"'Sheet1'!$L$16"}</definedName>
    <definedName name="utye" localSheetId="6" hidden="1">{"'Sheet1'!$L$16"}</definedName>
    <definedName name="utye" localSheetId="27" hidden="1">{"'Sheet1'!$L$16"}</definedName>
    <definedName name="utye" localSheetId="24" hidden="1">{"'Sheet1'!$L$16"}</definedName>
    <definedName name="utye" localSheetId="25" hidden="1">{"'Sheet1'!$L$16"}</definedName>
    <definedName name="utye" hidden="1">{"'Sheet1'!$L$16"}</definedName>
    <definedName name="v" localSheetId="20" hidden="1">{"'Sheet1'!$L$16"}</definedName>
    <definedName name="v" localSheetId="21" hidden="1">{"'Sheet1'!$L$16"}</definedName>
    <definedName name="v" localSheetId="22" hidden="1">{"'Sheet1'!$L$16"}</definedName>
    <definedName name="v" localSheetId="13" hidden="1">{"'Sheet1'!$L$16"}</definedName>
    <definedName name="v" localSheetId="1" hidden="1">{"'Sheet1'!$L$16"}</definedName>
    <definedName name="v" localSheetId="2" hidden="1">{"'Sheet1'!$L$16"}</definedName>
    <definedName name="v" localSheetId="3" hidden="1">{"'Sheet1'!$L$16"}</definedName>
    <definedName name="v" localSheetId="14" hidden="1">{"'Sheet1'!$L$16"}</definedName>
    <definedName name="v" localSheetId="4" hidden="1">{"'Sheet1'!$L$16"}</definedName>
    <definedName name="v" localSheetId="10" hidden="1">{"'Sheet1'!$L$16"}</definedName>
    <definedName name="v" localSheetId="8" hidden="1">{"'Sheet1'!$L$16"}</definedName>
    <definedName name="v" localSheetId="15" hidden="1">{"'Sheet1'!$L$16"}</definedName>
    <definedName name="v" localSheetId="5" hidden="1">{"'Sheet1'!$L$16"}</definedName>
    <definedName name="v" localSheetId="7" hidden="1">{"'Sheet1'!$L$16"}</definedName>
    <definedName name="v" localSheetId="9" hidden="1">{"'Sheet1'!$L$16"}</definedName>
    <definedName name="v" localSheetId="11" hidden="1">{"'Sheet1'!$L$16"}</definedName>
    <definedName name="v" localSheetId="12" hidden="1">{"'Sheet1'!$L$16"}</definedName>
    <definedName name="v" localSheetId="19" hidden="1">{"'Sheet1'!$L$16"}</definedName>
    <definedName name="v" localSheetId="6" hidden="1">{"'Sheet1'!$L$16"}</definedName>
    <definedName name="v" localSheetId="27" hidden="1">{"'Sheet1'!$L$16"}</definedName>
    <definedName name="v" localSheetId="24" hidden="1">{"'Sheet1'!$L$16"}</definedName>
    <definedName name="v" localSheetId="25" hidden="1">{"'Sheet1'!$L$16"}</definedName>
    <definedName name="v" hidden="1">{"'Sheet1'!$L$16"}</definedName>
    <definedName name="VATM" localSheetId="21" hidden="1">{"'Sheet1'!$L$16"}</definedName>
    <definedName name="VATM" localSheetId="13" hidden="1">{"'Sheet1'!$L$16"}</definedName>
    <definedName name="VATM" localSheetId="1" hidden="1">{"'Sheet1'!$L$16"}</definedName>
    <definedName name="VATM" localSheetId="2" hidden="1">{"'Sheet1'!$L$16"}</definedName>
    <definedName name="VATM" localSheetId="3" hidden="1">{"'Sheet1'!$L$16"}</definedName>
    <definedName name="VATM" localSheetId="14" hidden="1">{"'Sheet1'!$L$16"}</definedName>
    <definedName name="VATM" localSheetId="4" hidden="1">{"'Sheet1'!$L$16"}</definedName>
    <definedName name="VATM" localSheetId="10" hidden="1">{"'Sheet1'!$L$16"}</definedName>
    <definedName name="VATM" localSheetId="8" hidden="1">{"'Sheet1'!$L$16"}</definedName>
    <definedName name="VATM" localSheetId="15" hidden="1">{"'Sheet1'!$L$16"}</definedName>
    <definedName name="VATM" localSheetId="5" hidden="1">{"'Sheet1'!$L$16"}</definedName>
    <definedName name="VATM" localSheetId="7" hidden="1">{"'Sheet1'!$L$16"}</definedName>
    <definedName name="VATM" localSheetId="9" hidden="1">{"'Sheet1'!$L$16"}</definedName>
    <definedName name="VATM" localSheetId="11" hidden="1">{"'Sheet1'!$L$16"}</definedName>
    <definedName name="VATM" localSheetId="12" hidden="1">{"'Sheet1'!$L$16"}</definedName>
    <definedName name="VATM" localSheetId="19" hidden="1">{"'Sheet1'!$L$16"}</definedName>
    <definedName name="VATM" localSheetId="6" hidden="1">{"'Sheet1'!$L$16"}</definedName>
    <definedName name="VATM" localSheetId="27" hidden="1">{"'Sheet1'!$L$16"}</definedName>
    <definedName name="VATM" localSheetId="24" hidden="1">{"'Sheet1'!$L$16"}</definedName>
    <definedName name="VATM" localSheetId="25" hidden="1">{"'Sheet1'!$L$16"}</definedName>
    <definedName name="VATM" hidden="1">{"'Sheet1'!$L$16"}</definedName>
    <definedName name="vcoto" localSheetId="20" hidden="1">{"'Sheet1'!$L$16"}</definedName>
    <definedName name="vcoto" localSheetId="21" hidden="1">{"'Sheet1'!$L$16"}</definedName>
    <definedName name="vcoto" localSheetId="22" hidden="1">{"'Sheet1'!$L$16"}</definedName>
    <definedName name="vcoto" localSheetId="13" hidden="1">{"'Sheet1'!$L$16"}</definedName>
    <definedName name="vcoto" localSheetId="1" hidden="1">{"'Sheet1'!$L$16"}</definedName>
    <definedName name="vcoto" localSheetId="2" hidden="1">{"'Sheet1'!$L$16"}</definedName>
    <definedName name="vcoto" localSheetId="3" hidden="1">{"'Sheet1'!$L$16"}</definedName>
    <definedName name="vcoto" localSheetId="14" hidden="1">{"'Sheet1'!$L$16"}</definedName>
    <definedName name="vcoto" localSheetId="4" hidden="1">{"'Sheet1'!$L$16"}</definedName>
    <definedName name="vcoto" localSheetId="10" hidden="1">{"'Sheet1'!$L$16"}</definedName>
    <definedName name="vcoto" localSheetId="8" hidden="1">{"'Sheet1'!$L$16"}</definedName>
    <definedName name="vcoto" localSheetId="15" hidden="1">{"'Sheet1'!$L$16"}</definedName>
    <definedName name="vcoto" localSheetId="5" hidden="1">{"'Sheet1'!$L$16"}</definedName>
    <definedName name="vcoto" localSheetId="7" hidden="1">{"'Sheet1'!$L$16"}</definedName>
    <definedName name="vcoto" localSheetId="9" hidden="1">{"'Sheet1'!$L$16"}</definedName>
    <definedName name="vcoto" localSheetId="11" hidden="1">{"'Sheet1'!$L$16"}</definedName>
    <definedName name="vcoto" localSheetId="12" hidden="1">{"'Sheet1'!$L$16"}</definedName>
    <definedName name="vcoto" localSheetId="19" hidden="1">{"'Sheet1'!$L$16"}</definedName>
    <definedName name="vcoto" localSheetId="6" hidden="1">{"'Sheet1'!$L$16"}</definedName>
    <definedName name="vcoto" localSheetId="27" hidden="1">{"'Sheet1'!$L$16"}</definedName>
    <definedName name="vcoto" localSheetId="24" hidden="1">{"'Sheet1'!$L$16"}</definedName>
    <definedName name="vcoto" localSheetId="25" hidden="1">{"'Sheet1'!$L$16"}</definedName>
    <definedName name="vcoto" hidden="1">{"'Sheet1'!$L$16"}</definedName>
    <definedName name="vdsf" localSheetId="13" hidden="1">{"'Sheet1'!$L$16"}</definedName>
    <definedName name="vdsf" localSheetId="1" hidden="1">{"'Sheet1'!$L$16"}</definedName>
    <definedName name="vdsf" localSheetId="2" hidden="1">{"'Sheet1'!$L$16"}</definedName>
    <definedName name="vdsf" localSheetId="3" hidden="1">{"'Sheet1'!$L$16"}</definedName>
    <definedName name="vdsf" localSheetId="14" hidden="1">{"'Sheet1'!$L$16"}</definedName>
    <definedName name="vdsf" localSheetId="4" hidden="1">{"'Sheet1'!$L$16"}</definedName>
    <definedName name="vdsf" localSheetId="10" hidden="1">{"'Sheet1'!$L$16"}</definedName>
    <definedName name="vdsf" localSheetId="8" hidden="1">{"'Sheet1'!$L$16"}</definedName>
    <definedName name="vdsf" localSheetId="15" hidden="1">{"'Sheet1'!$L$16"}</definedName>
    <definedName name="vdsf" localSheetId="5" hidden="1">{"'Sheet1'!$L$16"}</definedName>
    <definedName name="vdsf" localSheetId="7" hidden="1">{"'Sheet1'!$L$16"}</definedName>
    <definedName name="vdsf" localSheetId="9" hidden="1">{"'Sheet1'!$L$16"}</definedName>
    <definedName name="vdsf" localSheetId="11" hidden="1">{"'Sheet1'!$L$16"}</definedName>
    <definedName name="vdsf" localSheetId="12" hidden="1">{"'Sheet1'!$L$16"}</definedName>
    <definedName name="vdsf" localSheetId="6" hidden="1">{"'Sheet1'!$L$16"}</definedName>
    <definedName name="vdsf" hidden="1">{"'Sheet1'!$L$16"}</definedName>
    <definedName name="vdv" hidden="1">#N/A</definedName>
    <definedName name="VH" localSheetId="21" hidden="1">{"'Sheet1'!$L$16"}</definedName>
    <definedName name="vh" localSheetId="13" hidden="1">{"'Sheet1'!$L$16"}</definedName>
    <definedName name="vh" localSheetId="1" hidden="1">{"'Sheet1'!$L$16"}</definedName>
    <definedName name="vh" localSheetId="2" hidden="1">{"'Sheet1'!$L$16"}</definedName>
    <definedName name="vh" localSheetId="3" hidden="1">{"'Sheet1'!$L$16"}</definedName>
    <definedName name="VH" localSheetId="14" hidden="1">{"'Sheet1'!$L$16"}</definedName>
    <definedName name="vh" localSheetId="4" hidden="1">{"'Sheet1'!$L$16"}</definedName>
    <definedName name="vh" localSheetId="10" hidden="1">{"'Sheet1'!$L$16"}</definedName>
    <definedName name="vh" localSheetId="8" hidden="1">{"'Sheet1'!$L$16"}</definedName>
    <definedName name="VH" localSheetId="15" hidden="1">{"'Sheet1'!$L$16"}</definedName>
    <definedName name="vh" localSheetId="5" hidden="1">{"'Sheet1'!$L$16"}</definedName>
    <definedName name="vh" localSheetId="7" hidden="1">{"'Sheet1'!$L$16"}</definedName>
    <definedName name="vh" localSheetId="9" hidden="1">{"'Sheet1'!$L$16"}</definedName>
    <definedName name="vh" localSheetId="11" hidden="1">{"'Sheet1'!$L$16"}</definedName>
    <definedName name="vh" localSheetId="12" hidden="1">{"'Sheet1'!$L$16"}</definedName>
    <definedName name="vh" localSheetId="19" hidden="1">{"'Sheet1'!$L$16"}</definedName>
    <definedName name="vh" localSheetId="6" hidden="1">{"'Sheet1'!$L$16"}</definedName>
    <definedName name="vh" localSheetId="27" hidden="1">{"'Sheet1'!$L$16"}</definedName>
    <definedName name="vh" localSheetId="24" hidden="1">{"'Sheet1'!$L$16"}</definedName>
    <definedName name="vh" localSheetId="25" hidden="1">{"'Sheet1'!$L$16"}</definedName>
    <definedName name="vh" hidden="1">{"'Sheet1'!$L$16"}</definedName>
    <definedName name="Viet" localSheetId="20" hidden="1">{"'Sheet1'!$L$16"}</definedName>
    <definedName name="Viet" localSheetId="21" hidden="1">{"'Sheet1'!$L$16"}</definedName>
    <definedName name="Viet" localSheetId="22" hidden="1">{"'Sheet1'!$L$16"}</definedName>
    <definedName name="Viet" localSheetId="13" hidden="1">{"'Sheet1'!$L$16"}</definedName>
    <definedName name="Viet" localSheetId="1" hidden="1">{"'Sheet1'!$L$16"}</definedName>
    <definedName name="Viet" localSheetId="2" hidden="1">{"'Sheet1'!$L$16"}</definedName>
    <definedName name="Viet" localSheetId="3" hidden="1">{"'Sheet1'!$L$16"}</definedName>
    <definedName name="Viet" localSheetId="14" hidden="1">{"'Sheet1'!$L$16"}</definedName>
    <definedName name="Viet" localSheetId="4" hidden="1">{"'Sheet1'!$L$16"}</definedName>
    <definedName name="Viet" localSheetId="10" hidden="1">{"'Sheet1'!$L$16"}</definedName>
    <definedName name="Viet" localSheetId="8" hidden="1">{"'Sheet1'!$L$16"}</definedName>
    <definedName name="Viet" localSheetId="15" hidden="1">{"'Sheet1'!$L$16"}</definedName>
    <definedName name="Viet" localSheetId="5" hidden="1">{"'Sheet1'!$L$16"}</definedName>
    <definedName name="Viet" localSheetId="7" hidden="1">{"'Sheet1'!$L$16"}</definedName>
    <definedName name="Viet" localSheetId="9" hidden="1">{"'Sheet1'!$L$16"}</definedName>
    <definedName name="Viet" localSheetId="11" hidden="1">{"'Sheet1'!$L$16"}</definedName>
    <definedName name="Viet" localSheetId="12" hidden="1">{"'Sheet1'!$L$16"}</definedName>
    <definedName name="Viet" localSheetId="19" hidden="1">{"'Sheet1'!$L$16"}</definedName>
    <definedName name="Viet" localSheetId="6" hidden="1">{"'Sheet1'!$L$16"}</definedName>
    <definedName name="Viet" localSheetId="27" hidden="1">{"'Sheet1'!$L$16"}</definedName>
    <definedName name="Viet" localSheetId="24" hidden="1">{"'Sheet1'!$L$16"}</definedName>
    <definedName name="Viet" localSheetId="25" hidden="1">{"'Sheet1'!$L$16"}</definedName>
    <definedName name="Viet" hidden="1">{"'Sheet1'!$L$16"}</definedName>
    <definedName name="vlct" localSheetId="21" hidden="1">{"'Sheet1'!$L$16"}</definedName>
    <definedName name="vlct" localSheetId="13" hidden="1">{"'Sheet1'!$L$16"}</definedName>
    <definedName name="vlct" localSheetId="1" hidden="1">{"'Sheet1'!$L$16"}</definedName>
    <definedName name="vlct" localSheetId="2" hidden="1">{"'Sheet1'!$L$16"}</definedName>
    <definedName name="vlct" localSheetId="3" hidden="1">{"'Sheet1'!$L$16"}</definedName>
    <definedName name="vlct" localSheetId="14" hidden="1">{"'Sheet1'!$L$16"}</definedName>
    <definedName name="vlct" localSheetId="4" hidden="1">{"'Sheet1'!$L$16"}</definedName>
    <definedName name="vlct" localSheetId="10" hidden="1">{"'Sheet1'!$L$16"}</definedName>
    <definedName name="vlct" localSheetId="8" hidden="1">{"'Sheet1'!$L$16"}</definedName>
    <definedName name="vlct" localSheetId="15" hidden="1">{"'Sheet1'!$L$16"}</definedName>
    <definedName name="vlct" localSheetId="5" hidden="1">{"'Sheet1'!$L$16"}</definedName>
    <definedName name="vlct" localSheetId="7" hidden="1">{"'Sheet1'!$L$16"}</definedName>
    <definedName name="vlct" localSheetId="9" hidden="1">{"'Sheet1'!$L$16"}</definedName>
    <definedName name="vlct" localSheetId="11" hidden="1">{"'Sheet1'!$L$16"}</definedName>
    <definedName name="vlct" localSheetId="12" hidden="1">{"'Sheet1'!$L$16"}</definedName>
    <definedName name="vlct" localSheetId="19" hidden="1">{"'Sheet1'!$L$16"}</definedName>
    <definedName name="vlct" localSheetId="6" hidden="1">{"'Sheet1'!$L$16"}</definedName>
    <definedName name="vlct" localSheetId="27" hidden="1">{"'Sheet1'!$L$16"}</definedName>
    <definedName name="vlct" localSheetId="24" hidden="1">{"'Sheet1'!$L$16"}</definedName>
    <definedName name="vlct" localSheetId="25" hidden="1">{"'Sheet1'!$L$16"}</definedName>
    <definedName name="vlct" hidden="1">{"'Sheet1'!$L$16"}</definedName>
    <definedName name="vn" localSheetId="1" hidden="1">{"Offgrid",#N/A,FALSE,"OFFGRID";"Region",#N/A,FALSE,"REGION";"Offgrid -2",#N/A,FALSE,"OFFGRID";"WTP",#N/A,FALSE,"WTP";"WTP -2",#N/A,FALSE,"WTP";"Project",#N/A,FALSE,"PROJECT";"Summary -2",#N/A,FALSE,"SUMMARY"}</definedName>
    <definedName name="vn" localSheetId="2" hidden="1">{"Offgrid",#N/A,FALSE,"OFFGRID";"Region",#N/A,FALSE,"REGION";"Offgrid -2",#N/A,FALSE,"OFFGRID";"WTP",#N/A,FALSE,"WTP";"WTP -2",#N/A,FALSE,"WTP";"Project",#N/A,FALSE,"PROJECT";"Summary -2",#N/A,FALSE,"SUMMARY"}</definedName>
    <definedName name="vn" localSheetId="3" hidden="1">{"Offgrid",#N/A,FALSE,"OFFGRID";"Region",#N/A,FALSE,"REGION";"Offgrid -2",#N/A,FALSE,"OFFGRID";"WTP",#N/A,FALSE,"WTP";"WTP -2",#N/A,FALSE,"WTP";"Project",#N/A,FALSE,"PROJECT";"Summary -2",#N/A,FALSE,"SUMMARY"}</definedName>
    <definedName name="vn" localSheetId="4" hidden="1">{"Offgrid",#N/A,FALSE,"OFFGRID";"Region",#N/A,FALSE,"REGION";"Offgrid -2",#N/A,FALSE,"OFFGRID";"WTP",#N/A,FALSE,"WTP";"WTP -2",#N/A,FALSE,"WTP";"Project",#N/A,FALSE,"PROJECT";"Summary -2",#N/A,FALSE,"SUMMARY"}</definedName>
    <definedName name="vn" localSheetId="10" hidden="1">{"Offgrid",#N/A,FALSE,"OFFGRID";"Region",#N/A,FALSE,"REGION";"Offgrid -2",#N/A,FALSE,"OFFGRID";"WTP",#N/A,FALSE,"WTP";"WTP -2",#N/A,FALSE,"WTP";"Project",#N/A,FALSE,"PROJECT";"Summary -2",#N/A,FALSE,"SUMMARY"}</definedName>
    <definedName name="vn" localSheetId="8" hidden="1">{"Offgrid",#N/A,FALSE,"OFFGRID";"Region",#N/A,FALSE,"REGION";"Offgrid -2",#N/A,FALSE,"OFFGRID";"WTP",#N/A,FALSE,"WTP";"WTP -2",#N/A,FALSE,"WTP";"Project",#N/A,FALSE,"PROJECT";"Summary -2",#N/A,FALSE,"SUMMARY"}</definedName>
    <definedName name="vn" localSheetId="5" hidden="1">{"Offgrid",#N/A,FALSE,"OFFGRID";"Region",#N/A,FALSE,"REGION";"Offgrid -2",#N/A,FALSE,"OFFGRID";"WTP",#N/A,FALSE,"WTP";"WTP -2",#N/A,FALSE,"WTP";"Project",#N/A,FALSE,"PROJECT";"Summary -2",#N/A,FALSE,"SUMMARY"}</definedName>
    <definedName name="vn" localSheetId="7" hidden="1">{"Offgrid",#N/A,FALSE,"OFFGRID";"Region",#N/A,FALSE,"REGION";"Offgrid -2",#N/A,FALSE,"OFFGRID";"WTP",#N/A,FALSE,"WTP";"WTP -2",#N/A,FALSE,"WTP";"Project",#N/A,FALSE,"PROJECT";"Summary -2",#N/A,FALSE,"SUMMARY"}</definedName>
    <definedName name="vn" localSheetId="9" hidden="1">{"Offgrid",#N/A,FALSE,"OFFGRID";"Region",#N/A,FALSE,"REGION";"Offgrid -2",#N/A,FALSE,"OFFGRID";"WTP",#N/A,FALSE,"WTP";"WTP -2",#N/A,FALSE,"WTP";"Project",#N/A,FALSE,"PROJECT";"Summary -2",#N/A,FALSE,"SUMMARY"}</definedName>
    <definedName name="vn" localSheetId="11" hidden="1">{"Offgrid",#N/A,FALSE,"OFFGRID";"Region",#N/A,FALSE,"REGION";"Offgrid -2",#N/A,FALSE,"OFFGRID";"WTP",#N/A,FALSE,"WTP";"WTP -2",#N/A,FALSE,"WTP";"Project",#N/A,FALSE,"PROJECT";"Summary -2",#N/A,FALSE,"SUMMARY"}</definedName>
    <definedName name="vn" localSheetId="12" hidden="1">{"Offgrid",#N/A,FALSE,"OFFGRID";"Region",#N/A,FALSE,"REGION";"Offgrid -2",#N/A,FALSE,"OFFGRID";"WTP",#N/A,FALSE,"WTP";"WTP -2",#N/A,FALSE,"WTP";"Project",#N/A,FALSE,"PROJECT";"Summary -2",#N/A,FALSE,"SUMMARY"}</definedName>
    <definedName name="vn" localSheetId="6" hidden="1">{"Offgrid",#N/A,FALSE,"OFFGRID";"Region",#N/A,FALSE,"REGION";"Offgrid -2",#N/A,FALSE,"OFFGRID";"WTP",#N/A,FALSE,"WTP";"WTP -2",#N/A,FALSE,"WTP";"Project",#N/A,FALSE,"PROJECT";"Summary -2",#N/A,FALSE,"SUMMARY"}</definedName>
    <definedName name="vn" hidden="1">{"Offgrid",#N/A,FALSE,"OFFGRID";"Region",#N/A,FALSE,"REGION";"Offgrid -2",#N/A,FALSE,"OFFGRID";"WTP",#N/A,FALSE,"WTP";"WTP -2",#N/A,FALSE,"WTP";"Project",#N/A,FALSE,"PROJECT";"Summary -2",#N/A,FALSE,"SUMMARY"}</definedName>
    <definedName name="vothi" localSheetId="21" hidden="1">{"'Sheet1'!$L$16"}</definedName>
    <definedName name="vothi" localSheetId="13" hidden="1">{"'Sheet1'!$L$16"}</definedName>
    <definedName name="vothi" localSheetId="1" hidden="1">{"'Sheet1'!$L$16"}</definedName>
    <definedName name="vothi" localSheetId="2" hidden="1">{"'Sheet1'!$L$16"}</definedName>
    <definedName name="vothi" localSheetId="3" hidden="1">{"'Sheet1'!$L$16"}</definedName>
    <definedName name="vothi" localSheetId="14" hidden="1">{"'Sheet1'!$L$16"}</definedName>
    <definedName name="vothi" localSheetId="4" hidden="1">{"'Sheet1'!$L$16"}</definedName>
    <definedName name="vothi" localSheetId="10" hidden="1">{"'Sheet1'!$L$16"}</definedName>
    <definedName name="vothi" localSheetId="8" hidden="1">{"'Sheet1'!$L$16"}</definedName>
    <definedName name="vothi" localSheetId="15" hidden="1">{"'Sheet1'!$L$16"}</definedName>
    <definedName name="vothi" localSheetId="5" hidden="1">{"'Sheet1'!$L$16"}</definedName>
    <definedName name="vothi" localSheetId="7" hidden="1">{"'Sheet1'!$L$16"}</definedName>
    <definedName name="vothi" localSheetId="9" hidden="1">{"'Sheet1'!$L$16"}</definedName>
    <definedName name="vothi" localSheetId="11" hidden="1">{"'Sheet1'!$L$16"}</definedName>
    <definedName name="vothi" localSheetId="12" hidden="1">{"'Sheet1'!$L$16"}</definedName>
    <definedName name="vothi" localSheetId="19" hidden="1">{"'Sheet1'!$L$16"}</definedName>
    <definedName name="vothi" localSheetId="6" hidden="1">{"'Sheet1'!$L$16"}</definedName>
    <definedName name="vothi" localSheetId="27" hidden="1">{"'Sheet1'!$L$16"}</definedName>
    <definedName name="vothi" localSheetId="24" hidden="1">{"'Sheet1'!$L$16"}</definedName>
    <definedName name="vothi" localSheetId="25" hidden="1">{"'Sheet1'!$L$16"}</definedName>
    <definedName name="vothi" hidden="1">{"'Sheet1'!$L$16"}</definedName>
    <definedName name="wõe" localSheetId="21" hidden="1">{"'Sheet1'!$L$16"}</definedName>
    <definedName name="wõe" localSheetId="13" hidden="1">{"'Sheet1'!$L$16"}</definedName>
    <definedName name="wõe" localSheetId="1" hidden="1">{"'Sheet1'!$L$16"}</definedName>
    <definedName name="wõe" localSheetId="2" hidden="1">{"'Sheet1'!$L$16"}</definedName>
    <definedName name="wõe" localSheetId="3" hidden="1">{"'Sheet1'!$L$16"}</definedName>
    <definedName name="wõe" localSheetId="14" hidden="1">{"'Sheet1'!$L$16"}</definedName>
    <definedName name="wõe" localSheetId="4" hidden="1">{"'Sheet1'!$L$16"}</definedName>
    <definedName name="wõe" localSheetId="10" hidden="1">{"'Sheet1'!$L$16"}</definedName>
    <definedName name="wõe" localSheetId="8" hidden="1">{"'Sheet1'!$L$16"}</definedName>
    <definedName name="wõe" localSheetId="15" hidden="1">{"'Sheet1'!$L$16"}</definedName>
    <definedName name="wõe" localSheetId="5" hidden="1">{"'Sheet1'!$L$16"}</definedName>
    <definedName name="wõe" localSheetId="7" hidden="1">{"'Sheet1'!$L$16"}</definedName>
    <definedName name="wõe" localSheetId="9" hidden="1">{"'Sheet1'!$L$16"}</definedName>
    <definedName name="wõe" localSheetId="11" hidden="1">{"'Sheet1'!$L$16"}</definedName>
    <definedName name="wõe" localSheetId="12" hidden="1">{"'Sheet1'!$L$16"}</definedName>
    <definedName name="wõe" localSheetId="19" hidden="1">{"'Sheet1'!$L$16"}</definedName>
    <definedName name="wõe" localSheetId="6" hidden="1">{"'Sheet1'!$L$16"}</definedName>
    <definedName name="wõe" localSheetId="27" hidden="1">{"'Sheet1'!$L$16"}</definedName>
    <definedName name="wõe" localSheetId="24" hidden="1">{"'Sheet1'!$L$16"}</definedName>
    <definedName name="wõe" localSheetId="25" hidden="1">{"'Sheet1'!$L$16"}</definedName>
    <definedName name="wõe" hidden="1">{"'Sheet1'!$L$16"}</definedName>
    <definedName name="wr" localSheetId="21" hidden="1">{#N/A,#N/A,FALSE,"Chi tiÆt"}</definedName>
    <definedName name="wr" localSheetId="13" hidden="1">{#N/A,#N/A,FALSE,"Chi tiÆt"}</definedName>
    <definedName name="wr" localSheetId="1" hidden="1">{#N/A,#N/A,FALSE,"Chi tiÆt"}</definedName>
    <definedName name="wr" localSheetId="2" hidden="1">{#N/A,#N/A,FALSE,"Chi tiÆt"}</definedName>
    <definedName name="wr" localSheetId="3" hidden="1">{#N/A,#N/A,FALSE,"Chi tiÆt"}</definedName>
    <definedName name="wr" localSheetId="14" hidden="1">{#N/A,#N/A,FALSE,"Chi tiÆt"}</definedName>
    <definedName name="wr" localSheetId="4" hidden="1">{#N/A,#N/A,FALSE,"Chi tiÆt"}</definedName>
    <definedName name="wr" localSheetId="10" hidden="1">{#N/A,#N/A,FALSE,"Chi tiÆt"}</definedName>
    <definedName name="wr" localSheetId="8" hidden="1">{#N/A,#N/A,FALSE,"Chi tiÆt"}</definedName>
    <definedName name="wr" localSheetId="15" hidden="1">{#N/A,#N/A,FALSE,"Chi tiÆt"}</definedName>
    <definedName name="wr" localSheetId="5" hidden="1">{#N/A,#N/A,FALSE,"Chi tiÆt"}</definedName>
    <definedName name="wr" localSheetId="7" hidden="1">{#N/A,#N/A,FALSE,"Chi tiÆt"}</definedName>
    <definedName name="wr" localSheetId="9" hidden="1">{#N/A,#N/A,FALSE,"Chi tiÆt"}</definedName>
    <definedName name="wr" localSheetId="11" hidden="1">{#N/A,#N/A,FALSE,"Chi tiÆt"}</definedName>
    <definedName name="wr" localSheetId="12" hidden="1">{#N/A,#N/A,FALSE,"Chi tiÆt"}</definedName>
    <definedName name="wr" localSheetId="6" hidden="1">{#N/A,#N/A,FALSE,"Chi tiÆt"}</definedName>
    <definedName name="wr" localSheetId="24" hidden="1">{#N/A,#N/A,FALSE,"Chi tiÆt"}</definedName>
    <definedName name="wr" localSheetId="25" hidden="1">{#N/A,#N/A,FALSE,"Chi tiÆt"}</definedName>
    <definedName name="wr" hidden="1">{#N/A,#N/A,FALSE,"Chi tiÆt"}</definedName>
    <definedName name="wrn.aaa." localSheetId="21" hidden="1">{#N/A,#N/A,FALSE,"Sheet1";#N/A,#N/A,FALSE,"Sheet1";#N/A,#N/A,FALSE,"Sheet1"}</definedName>
    <definedName name="wrn.aaa." localSheetId="22" hidden="1">{#N/A,#N/A,FALSE,"Sheet1";#N/A,#N/A,FALSE,"Sheet1";#N/A,#N/A,FALSE,"Sheet1"}</definedName>
    <definedName name="wrn.aaa." localSheetId="13"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14" hidden="1">{#N/A,#N/A,FALSE,"Sheet1";#N/A,#N/A,FALSE,"Sheet1";#N/A,#N/A,FALSE,"Sheet1"}</definedName>
    <definedName name="wrn.aaa." localSheetId="4" hidden="1">{#N/A,#N/A,FALSE,"Sheet1";#N/A,#N/A,FALSE,"Sheet1";#N/A,#N/A,FALSE,"Sheet1"}</definedName>
    <definedName name="wrn.aaa." localSheetId="10" hidden="1">{#N/A,#N/A,FALSE,"Sheet1";#N/A,#N/A,FALSE,"Sheet1";#N/A,#N/A,FALSE,"Sheet1"}</definedName>
    <definedName name="wrn.aaa." localSheetId="8" hidden="1">{#N/A,#N/A,FALSE,"Sheet1";#N/A,#N/A,FALSE,"Sheet1";#N/A,#N/A,FALSE,"Sheet1"}</definedName>
    <definedName name="wrn.aaa." localSheetId="15" hidden="1">{#N/A,#N/A,FALSE,"Sheet1";#N/A,#N/A,FALSE,"Sheet1";#N/A,#N/A,FALSE,"Sheet1"}</definedName>
    <definedName name="wrn.aaa." localSheetId="5" hidden="1">{#N/A,#N/A,FALSE,"Sheet1";#N/A,#N/A,FALSE,"Sheet1";#N/A,#N/A,FALSE,"Sheet1"}</definedName>
    <definedName name="wrn.aaa." localSheetId="7" hidden="1">{#N/A,#N/A,FALSE,"Sheet1";#N/A,#N/A,FALSE,"Sheet1";#N/A,#N/A,FALSE,"Sheet1"}</definedName>
    <definedName name="wrn.aaa." localSheetId="9" hidden="1">{#N/A,#N/A,FALSE,"Sheet1";#N/A,#N/A,FALSE,"Sheet1";#N/A,#N/A,FALSE,"Sheet1"}</definedName>
    <definedName name="wrn.aaa." localSheetId="11" hidden="1">{#N/A,#N/A,FALSE,"Sheet1";#N/A,#N/A,FALSE,"Sheet1";#N/A,#N/A,FALSE,"Sheet1"}</definedName>
    <definedName name="wrn.aaa." localSheetId="12" hidden="1">{#N/A,#N/A,FALSE,"Sheet1";#N/A,#N/A,FALSE,"Sheet1";#N/A,#N/A,FALSE,"Sheet1"}</definedName>
    <definedName name="wrn.aaa." localSheetId="6" hidden="1">{#N/A,#N/A,FALSE,"Sheet1";#N/A,#N/A,FALSE,"Sheet1";#N/A,#N/A,FALSE,"Sheet1"}</definedName>
    <definedName name="wrn.aaa." localSheetId="24" hidden="1">{#N/A,#N/A,FALSE,"Sheet1";#N/A,#N/A,FALSE,"Sheet1";#N/A,#N/A,FALSE,"Sheet1"}</definedName>
    <definedName name="wrn.aaa." localSheetId="25" hidden="1">{#N/A,#N/A,FALSE,"Sheet1";#N/A,#N/A,FALSE,"Sheet1";#N/A,#N/A,FALSE,"Sheet1"}</definedName>
    <definedName name="wrn.aaa." hidden="1">{#N/A,#N/A,FALSE,"Sheet1";#N/A,#N/A,FALSE,"Sheet1";#N/A,#N/A,FALSE,"Sheet1"}</definedName>
    <definedName name="wrn.aaa.1" localSheetId="21" hidden="1">{#N/A,#N/A,FALSE,"Sheet1";#N/A,#N/A,FALSE,"Sheet1";#N/A,#N/A,FALSE,"Sheet1"}</definedName>
    <definedName name="wrn.aaa.1" localSheetId="13"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14" hidden="1">{#N/A,#N/A,FALSE,"Sheet1";#N/A,#N/A,FALSE,"Sheet1";#N/A,#N/A,FALSE,"Sheet1"}</definedName>
    <definedName name="wrn.aaa.1" localSheetId="4" hidden="1">{#N/A,#N/A,FALSE,"Sheet1";#N/A,#N/A,FALSE,"Sheet1";#N/A,#N/A,FALSE,"Sheet1"}</definedName>
    <definedName name="wrn.aaa.1" localSheetId="10" hidden="1">{#N/A,#N/A,FALSE,"Sheet1";#N/A,#N/A,FALSE,"Sheet1";#N/A,#N/A,FALSE,"Sheet1"}</definedName>
    <definedName name="wrn.aaa.1" localSheetId="8" hidden="1">{#N/A,#N/A,FALSE,"Sheet1";#N/A,#N/A,FALSE,"Sheet1";#N/A,#N/A,FALSE,"Sheet1"}</definedName>
    <definedName name="wrn.aaa.1" localSheetId="15" hidden="1">{#N/A,#N/A,FALSE,"Sheet1";#N/A,#N/A,FALSE,"Sheet1";#N/A,#N/A,FALSE,"Sheet1"}</definedName>
    <definedName name="wrn.aaa.1" localSheetId="5" hidden="1">{#N/A,#N/A,FALSE,"Sheet1";#N/A,#N/A,FALSE,"Sheet1";#N/A,#N/A,FALSE,"Sheet1"}</definedName>
    <definedName name="wrn.aaa.1" localSheetId="7" hidden="1">{#N/A,#N/A,FALSE,"Sheet1";#N/A,#N/A,FALSE,"Sheet1";#N/A,#N/A,FALSE,"Sheet1"}</definedName>
    <definedName name="wrn.aaa.1" localSheetId="9" hidden="1">{#N/A,#N/A,FALSE,"Sheet1";#N/A,#N/A,FALSE,"Sheet1";#N/A,#N/A,FALSE,"Sheet1"}</definedName>
    <definedName name="wrn.aaa.1" localSheetId="11" hidden="1">{#N/A,#N/A,FALSE,"Sheet1";#N/A,#N/A,FALSE,"Sheet1";#N/A,#N/A,FALSE,"Sheet1"}</definedName>
    <definedName name="wrn.aaa.1" localSheetId="12" hidden="1">{#N/A,#N/A,FALSE,"Sheet1";#N/A,#N/A,FALSE,"Sheet1";#N/A,#N/A,FALSE,"Sheet1"}</definedName>
    <definedName name="wrn.aaa.1" localSheetId="6" hidden="1">{#N/A,#N/A,FALSE,"Sheet1";#N/A,#N/A,FALSE,"Sheet1";#N/A,#N/A,FALSE,"Sheet1"}</definedName>
    <definedName name="wrn.aaa.1" localSheetId="24" hidden="1">{#N/A,#N/A,FALSE,"Sheet1";#N/A,#N/A,FALSE,"Sheet1";#N/A,#N/A,FALSE,"Sheet1"}</definedName>
    <definedName name="wrn.aaa.1" localSheetId="25" hidden="1">{#N/A,#N/A,FALSE,"Sheet1";#N/A,#N/A,FALSE,"Sheet1";#N/A,#N/A,FALSE,"Sheet1"}</definedName>
    <definedName name="wrn.aaa.1" hidden="1">{#N/A,#N/A,FALSE,"Sheet1";#N/A,#N/A,FALSE,"Sheet1";#N/A,#N/A,FALSE,"Sheet1"}</definedName>
    <definedName name="wrn.Bang._.ke._.nhan._.hang." localSheetId="21" hidden="1">{#N/A,#N/A,FALSE,"Ke khai NH"}</definedName>
    <definedName name="wrn.Bang._.ke._.nhan._.hang." localSheetId="13"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14" hidden="1">{#N/A,#N/A,FALSE,"Ke khai NH"}</definedName>
    <definedName name="wrn.Bang._.ke._.nhan._.hang." localSheetId="4" hidden="1">{#N/A,#N/A,FALSE,"Ke khai NH"}</definedName>
    <definedName name="wrn.Bang._.ke._.nhan._.hang." localSheetId="10" hidden="1">{#N/A,#N/A,FALSE,"Ke khai NH"}</definedName>
    <definedName name="wrn.Bang._.ke._.nhan._.hang." localSheetId="8" hidden="1">{#N/A,#N/A,FALSE,"Ke khai NH"}</definedName>
    <definedName name="wrn.Bang._.ke._.nhan._.hang." localSheetId="15" hidden="1">{#N/A,#N/A,FALSE,"Ke khai NH"}</definedName>
    <definedName name="wrn.Bang._.ke._.nhan._.hang." localSheetId="5" hidden="1">{#N/A,#N/A,FALSE,"Ke khai NH"}</definedName>
    <definedName name="wrn.Bang._.ke._.nhan._.hang." localSheetId="7" hidden="1">{#N/A,#N/A,FALSE,"Ke khai NH"}</definedName>
    <definedName name="wrn.Bang._.ke._.nhan._.hang." localSheetId="9" hidden="1">{#N/A,#N/A,FALSE,"Ke khai NH"}</definedName>
    <definedName name="wrn.Bang._.ke._.nhan._.hang." localSheetId="11" hidden="1">{#N/A,#N/A,FALSE,"Ke khai NH"}</definedName>
    <definedName name="wrn.Bang._.ke._.nhan._.hang." localSheetId="12" hidden="1">{#N/A,#N/A,FALSE,"Ke khai NH"}</definedName>
    <definedName name="wrn.Bang._.ke._.nhan._.hang." localSheetId="6" hidden="1">{#N/A,#N/A,FALSE,"Ke khai NH"}</definedName>
    <definedName name="wrn.Bang._.ke._.nhan._.hang." localSheetId="24" hidden="1">{#N/A,#N/A,FALSE,"Ke khai NH"}</definedName>
    <definedName name="wrn.Bang._.ke._.nhan._.hang." localSheetId="25" hidden="1">{#N/A,#N/A,FALSE,"Ke khai NH"}</definedName>
    <definedName name="wrn.Bang._.ke._.nhan._.hang." hidden="1">{#N/A,#N/A,FALSE,"Ke khai NH"}</definedName>
    <definedName name="wrn.Che._.do._.duoc._.huong." localSheetId="21" hidden="1">{#N/A,#N/A,FALSE,"BN (2)"}</definedName>
    <definedName name="wrn.Che._.do._.duoc._.huong." localSheetId="13"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14" hidden="1">{#N/A,#N/A,FALSE,"BN (2)"}</definedName>
    <definedName name="wrn.Che._.do._.duoc._.huong." localSheetId="4" hidden="1">{#N/A,#N/A,FALSE,"BN (2)"}</definedName>
    <definedName name="wrn.Che._.do._.duoc._.huong." localSheetId="10" hidden="1">{#N/A,#N/A,FALSE,"BN (2)"}</definedName>
    <definedName name="wrn.Che._.do._.duoc._.huong." localSheetId="8" hidden="1">{#N/A,#N/A,FALSE,"BN (2)"}</definedName>
    <definedName name="wrn.Che._.do._.duoc._.huong." localSheetId="15" hidden="1">{#N/A,#N/A,FALSE,"BN (2)"}</definedName>
    <definedName name="wrn.Che._.do._.duoc._.huong." localSheetId="5" hidden="1">{#N/A,#N/A,FALSE,"BN (2)"}</definedName>
    <definedName name="wrn.Che._.do._.duoc._.huong." localSheetId="7" hidden="1">{#N/A,#N/A,FALSE,"BN (2)"}</definedName>
    <definedName name="wrn.Che._.do._.duoc._.huong." localSheetId="9" hidden="1">{#N/A,#N/A,FALSE,"BN (2)"}</definedName>
    <definedName name="wrn.Che._.do._.duoc._.huong." localSheetId="11" hidden="1">{#N/A,#N/A,FALSE,"BN (2)"}</definedName>
    <definedName name="wrn.Che._.do._.duoc._.huong." localSheetId="12" hidden="1">{#N/A,#N/A,FALSE,"BN (2)"}</definedName>
    <definedName name="wrn.Che._.do._.duoc._.huong." localSheetId="6" hidden="1">{#N/A,#N/A,FALSE,"BN (2)"}</definedName>
    <definedName name="wrn.Che._.do._.duoc._.huong." localSheetId="24" hidden="1">{#N/A,#N/A,FALSE,"BN (2)"}</definedName>
    <definedName name="wrn.Che._.do._.duoc._.huong." localSheetId="25" hidden="1">{#N/A,#N/A,FALSE,"BN (2)"}</definedName>
    <definedName name="wrn.Che._.do._.duoc._.huong." hidden="1">{#N/A,#N/A,FALSE,"BN (2)"}</definedName>
    <definedName name="wrn.chi._.tiÆt." localSheetId="21" hidden="1">{#N/A,#N/A,FALSE,"Chi tiÆt"}</definedName>
    <definedName name="wrn.chi._.tiÆt." localSheetId="22" hidden="1">{#N/A,#N/A,FALSE,"Chi tiÆt"}</definedName>
    <definedName name="wrn.chi._.tiÆt." localSheetId="13"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14" hidden="1">{#N/A,#N/A,FALSE,"Chi tiÆt"}</definedName>
    <definedName name="wrn.chi._.tiÆt." localSheetId="4" hidden="1">{#N/A,#N/A,FALSE,"Chi tiÆt"}</definedName>
    <definedName name="wrn.chi._.tiÆt." localSheetId="10" hidden="1">{#N/A,#N/A,FALSE,"Chi tiÆt"}</definedName>
    <definedName name="wrn.chi._.tiÆt." localSheetId="8" hidden="1">{#N/A,#N/A,FALSE,"Chi tiÆt"}</definedName>
    <definedName name="wrn.chi._.tiÆt." localSheetId="15" hidden="1">{#N/A,#N/A,FALSE,"Chi tiÆt"}</definedName>
    <definedName name="wrn.chi._.tiÆt." localSheetId="5" hidden="1">{#N/A,#N/A,FALSE,"Chi tiÆt"}</definedName>
    <definedName name="wrn.chi._.tiÆt." localSheetId="7" hidden="1">{#N/A,#N/A,FALSE,"Chi tiÆt"}</definedName>
    <definedName name="wrn.chi._.tiÆt." localSheetId="9" hidden="1">{#N/A,#N/A,FALSE,"Chi tiÆt"}</definedName>
    <definedName name="wrn.chi._.tiÆt." localSheetId="11" hidden="1">{#N/A,#N/A,FALSE,"Chi tiÆt"}</definedName>
    <definedName name="wrn.chi._.tiÆt." localSheetId="12" hidden="1">{#N/A,#N/A,FALSE,"Chi tiÆt"}</definedName>
    <definedName name="wrn.chi._.tiÆt." localSheetId="6" hidden="1">{#N/A,#N/A,FALSE,"Chi tiÆt"}</definedName>
    <definedName name="wrn.chi._.tiÆt." localSheetId="24" hidden="1">{#N/A,#N/A,FALSE,"Chi tiÆt"}</definedName>
    <definedName name="wrn.chi._.tiÆt." localSheetId="25" hidden="1">{#N/A,#N/A,FALSE,"Chi tiÆt"}</definedName>
    <definedName name="wrn.chi._.tiÆt." hidden="1">{#N/A,#N/A,FALSE,"Chi tiÆt"}</definedName>
    <definedName name="wrn.cong." localSheetId="21" hidden="1">{#N/A,#N/A,FALSE,"Sheet1"}</definedName>
    <definedName name="wrn.cong." localSheetId="22" hidden="1">{#N/A,#N/A,FALSE,"Sheet1"}</definedName>
    <definedName name="wrn.cong." localSheetId="13"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14" hidden="1">{#N/A,#N/A,FALSE,"Sheet1"}</definedName>
    <definedName name="wrn.cong." localSheetId="4" hidden="1">{#N/A,#N/A,FALSE,"Sheet1"}</definedName>
    <definedName name="wrn.cong." localSheetId="10" hidden="1">{#N/A,#N/A,FALSE,"Sheet1"}</definedName>
    <definedName name="wrn.cong." localSheetId="8" hidden="1">{#N/A,#N/A,FALSE,"Sheet1"}</definedName>
    <definedName name="wrn.cong." localSheetId="15" hidden="1">{#N/A,#N/A,FALSE,"Sheet1"}</definedName>
    <definedName name="wrn.cong." localSheetId="5" hidden="1">{#N/A,#N/A,FALSE,"Sheet1"}</definedName>
    <definedName name="wrn.cong." localSheetId="7" hidden="1">{#N/A,#N/A,FALSE,"Sheet1"}</definedName>
    <definedName name="wrn.cong." localSheetId="9" hidden="1">{#N/A,#N/A,FALSE,"Sheet1"}</definedName>
    <definedName name="wrn.cong." localSheetId="11" hidden="1">{#N/A,#N/A,FALSE,"Sheet1"}</definedName>
    <definedName name="wrn.cong." localSheetId="12" hidden="1">{#N/A,#N/A,FALSE,"Sheet1"}</definedName>
    <definedName name="wrn.cong." localSheetId="6" hidden="1">{#N/A,#N/A,FALSE,"Sheet1"}</definedName>
    <definedName name="wrn.cong." localSheetId="24" hidden="1">{#N/A,#N/A,FALSE,"Sheet1"}</definedName>
    <definedName name="wrn.cong." localSheetId="25" hidden="1">{#N/A,#N/A,FALSE,"Sheet1"}</definedName>
    <definedName name="wrn.cong." hidden="1">{#N/A,#N/A,FALSE,"Sheet1"}</definedName>
    <definedName name="wrn.Giáy._.bao._.no." localSheetId="21" hidden="1">{#N/A,#N/A,FALSE,"BN"}</definedName>
    <definedName name="wrn.Giáy._.bao._.no." localSheetId="13"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14" hidden="1">{#N/A,#N/A,FALSE,"BN"}</definedName>
    <definedName name="wrn.Giáy._.bao._.no." localSheetId="4" hidden="1">{#N/A,#N/A,FALSE,"BN"}</definedName>
    <definedName name="wrn.Giáy._.bao._.no." localSheetId="10" hidden="1">{#N/A,#N/A,FALSE,"BN"}</definedName>
    <definedName name="wrn.Giáy._.bao._.no." localSheetId="8" hidden="1">{#N/A,#N/A,FALSE,"BN"}</definedName>
    <definedName name="wrn.Giáy._.bao._.no." localSheetId="15" hidden="1">{#N/A,#N/A,FALSE,"BN"}</definedName>
    <definedName name="wrn.Giáy._.bao._.no." localSheetId="5" hidden="1">{#N/A,#N/A,FALSE,"BN"}</definedName>
    <definedName name="wrn.Giáy._.bao._.no." localSheetId="7" hidden="1">{#N/A,#N/A,FALSE,"BN"}</definedName>
    <definedName name="wrn.Giáy._.bao._.no." localSheetId="9" hidden="1">{#N/A,#N/A,FALSE,"BN"}</definedName>
    <definedName name="wrn.Giáy._.bao._.no." localSheetId="11" hidden="1">{#N/A,#N/A,FALSE,"BN"}</definedName>
    <definedName name="wrn.Giáy._.bao._.no." localSheetId="12" hidden="1">{#N/A,#N/A,FALSE,"BN"}</definedName>
    <definedName name="wrn.Giáy._.bao._.no." localSheetId="6" hidden="1">{#N/A,#N/A,FALSE,"BN"}</definedName>
    <definedName name="wrn.Giáy._.bao._.no." localSheetId="24" hidden="1">{#N/A,#N/A,FALSE,"BN"}</definedName>
    <definedName name="wrn.Giáy._.bao._.no." localSheetId="25" hidden="1">{#N/A,#N/A,FALSE,"BN"}</definedName>
    <definedName name="wrn.Giáy._.bao._.no." hidden="1">{#N/A,#N/A,FALSE,"BN"}</definedName>
    <definedName name="wrn.Report." localSheetId="21"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15"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24" hidden="1">{"Offgrid",#N/A,FALSE,"OFFGRID";"Region",#N/A,FALSE,"REGION";"Offgrid -2",#N/A,FALSE,"OFFGRID";"WTP",#N/A,FALSE,"WTP";"WTP -2",#N/A,FALSE,"WTP";"Project",#N/A,FALSE,"PROJECT";"Summary -2",#N/A,FALSE,"SUMMARY"}</definedName>
    <definedName name="wrn.Report." localSheetId="2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1" hidden="1">{#N/A,#N/A,TRUE,"BT M200 da 10x20"}</definedName>
    <definedName name="wrn.vd." localSheetId="22" hidden="1">{#N/A,#N/A,TRUE,"BT M200 da 10x20"}</definedName>
    <definedName name="wrn.vd." localSheetId="13"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14" hidden="1">{#N/A,#N/A,TRUE,"BT M200 da 10x20"}</definedName>
    <definedName name="wrn.vd." localSheetId="4" hidden="1">{#N/A,#N/A,TRUE,"BT M200 da 10x20"}</definedName>
    <definedName name="wrn.vd." localSheetId="10" hidden="1">{#N/A,#N/A,TRUE,"BT M200 da 10x20"}</definedName>
    <definedName name="wrn.vd." localSheetId="8" hidden="1">{#N/A,#N/A,TRUE,"BT M200 da 10x20"}</definedName>
    <definedName name="wrn.vd." localSheetId="15" hidden="1">{#N/A,#N/A,TRUE,"BT M200 da 10x20"}</definedName>
    <definedName name="wrn.vd." localSheetId="5" hidden="1">{#N/A,#N/A,TRUE,"BT M200 da 10x20"}</definedName>
    <definedName name="wrn.vd." localSheetId="7" hidden="1">{#N/A,#N/A,TRUE,"BT M200 da 10x20"}</definedName>
    <definedName name="wrn.vd." localSheetId="9" hidden="1">{#N/A,#N/A,TRUE,"BT M200 da 10x20"}</definedName>
    <definedName name="wrn.vd." localSheetId="11" hidden="1">{#N/A,#N/A,TRUE,"BT M200 da 10x20"}</definedName>
    <definedName name="wrn.vd." localSheetId="12" hidden="1">{#N/A,#N/A,TRUE,"BT M200 da 10x20"}</definedName>
    <definedName name="wrn.vd." localSheetId="6" hidden="1">{#N/A,#N/A,TRUE,"BT M200 da 10x20"}</definedName>
    <definedName name="wrn.vd." localSheetId="24" hidden="1">{#N/A,#N/A,TRUE,"BT M200 da 10x20"}</definedName>
    <definedName name="wrn.vd." localSheetId="25" hidden="1">{#N/A,#N/A,TRUE,"BT M200 da 10x20"}</definedName>
    <definedName name="wrn.vd." hidden="1">{#N/A,#N/A,TRUE,"BT M200 da 10x20"}</definedName>
    <definedName name="wrnf.report" localSheetId="21"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15"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24" hidden="1">{"Offgrid",#N/A,FALSE,"OFFGRID";"Region",#N/A,FALSE,"REGION";"Offgrid -2",#N/A,FALSE,"OFFGRID";"WTP",#N/A,FALSE,"WTP";"WTP -2",#N/A,FALSE,"WTP";"Project",#N/A,FALSE,"PROJECT";"Summary -2",#N/A,FALSE,"SUMMARY"}</definedName>
    <definedName name="wrnf.report" localSheetId="2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AY" localSheetId="21" hidden="1">{"'Sheet1'!$L$16"}</definedName>
    <definedName name="XAY" localSheetId="13" hidden="1">{"'Sheet1'!$L$16"}</definedName>
    <definedName name="XAY" localSheetId="1" hidden="1">{"'Sheet1'!$L$16"}</definedName>
    <definedName name="XAY" localSheetId="2" hidden="1">{"'Sheet1'!$L$16"}</definedName>
    <definedName name="XAY" localSheetId="3" hidden="1">{"'Sheet1'!$L$16"}</definedName>
    <definedName name="XAY" localSheetId="14" hidden="1">{"'Sheet1'!$L$16"}</definedName>
    <definedName name="XAY" localSheetId="4" hidden="1">{"'Sheet1'!$L$16"}</definedName>
    <definedName name="XAY" localSheetId="10" hidden="1">{"'Sheet1'!$L$16"}</definedName>
    <definedName name="XAY" localSheetId="8" hidden="1">{"'Sheet1'!$L$16"}</definedName>
    <definedName name="XAY" localSheetId="15" hidden="1">{"'Sheet1'!$L$16"}</definedName>
    <definedName name="XAY" localSheetId="5" hidden="1">{"'Sheet1'!$L$16"}</definedName>
    <definedName name="XAY" localSheetId="7" hidden="1">{"'Sheet1'!$L$16"}</definedName>
    <definedName name="XAY" localSheetId="9" hidden="1">{"'Sheet1'!$L$16"}</definedName>
    <definedName name="XAY" localSheetId="11" hidden="1">{"'Sheet1'!$L$16"}</definedName>
    <definedName name="XAY" localSheetId="12" hidden="1">{"'Sheet1'!$L$16"}</definedName>
    <definedName name="XAY" localSheetId="19" hidden="1">{"'Sheet1'!$L$16"}</definedName>
    <definedName name="XAY" localSheetId="6" hidden="1">{"'Sheet1'!$L$16"}</definedName>
    <definedName name="XAY" localSheetId="27" hidden="1">{"'Sheet1'!$L$16"}</definedName>
    <definedName name="XAY" localSheetId="24" hidden="1">{"'Sheet1'!$L$16"}</definedName>
    <definedName name="XAY" localSheetId="25" hidden="1">{"'Sheet1'!$L$16"}</definedName>
    <definedName name="XAY" hidden="1">{"'Sheet1'!$L$16"}</definedName>
    <definedName name="xbsBxb" localSheetId="13" hidden="1">{"'Sheet1'!$L$16"}</definedName>
    <definedName name="xbsBxb" localSheetId="1" hidden="1">{"'Sheet1'!$L$16"}</definedName>
    <definedName name="xbsBxb" localSheetId="2" hidden="1">{"'Sheet1'!$L$16"}</definedName>
    <definedName name="xbsBxb" localSheetId="3" hidden="1">{"'Sheet1'!$L$16"}</definedName>
    <definedName name="xbsBxb" localSheetId="14" hidden="1">{"'Sheet1'!$L$16"}</definedName>
    <definedName name="xbsBxb" localSheetId="4" hidden="1">{"'Sheet1'!$L$16"}</definedName>
    <definedName name="xbsBxb" localSheetId="10" hidden="1">{"'Sheet1'!$L$16"}</definedName>
    <definedName name="xbsBxb" localSheetId="8" hidden="1">{"'Sheet1'!$L$16"}</definedName>
    <definedName name="xbsBxb" localSheetId="15" hidden="1">{"'Sheet1'!$L$16"}</definedName>
    <definedName name="xbsBxb" localSheetId="5" hidden="1">{"'Sheet1'!$L$16"}</definedName>
    <definedName name="xbsBxb" localSheetId="7" hidden="1">{"'Sheet1'!$L$16"}</definedName>
    <definedName name="xbsBxb" localSheetId="9" hidden="1">{"'Sheet1'!$L$16"}</definedName>
    <definedName name="xbsBxb" localSheetId="11" hidden="1">{"'Sheet1'!$L$16"}</definedName>
    <definedName name="xbsBxb" localSheetId="12" hidden="1">{"'Sheet1'!$L$16"}</definedName>
    <definedName name="xbsBxb" localSheetId="6" hidden="1">{"'Sheet1'!$L$16"}</definedName>
    <definedName name="xbsBxb" hidden="1">{"'Sheet1'!$L$16"}</definedName>
    <definedName name="xcfgdsg" localSheetId="21" hidden="1">{"'Sheet1'!$L$16"}</definedName>
    <definedName name="xcfgdsg" localSheetId="13" hidden="1">{"'Sheet1'!$L$16"}</definedName>
    <definedName name="xcfgdsg" localSheetId="1" hidden="1">{"'Sheet1'!$L$16"}</definedName>
    <definedName name="xcfgdsg" localSheetId="2" hidden="1">{"'Sheet1'!$L$16"}</definedName>
    <definedName name="xcfgdsg" localSheetId="3" hidden="1">{"'Sheet1'!$L$16"}</definedName>
    <definedName name="xcfgdsg" localSheetId="14" hidden="1">{"'Sheet1'!$L$16"}</definedName>
    <definedName name="xcfgdsg" localSheetId="4" hidden="1">{"'Sheet1'!$L$16"}</definedName>
    <definedName name="xcfgdsg" localSheetId="10" hidden="1">{"'Sheet1'!$L$16"}</definedName>
    <definedName name="xcfgdsg" localSheetId="8" hidden="1">{"'Sheet1'!$L$16"}</definedName>
    <definedName name="xcfgdsg" localSheetId="15" hidden="1">{"'Sheet1'!$L$16"}</definedName>
    <definedName name="xcfgdsg" localSheetId="5" hidden="1">{"'Sheet1'!$L$16"}</definedName>
    <definedName name="xcfgdsg" localSheetId="7" hidden="1">{"'Sheet1'!$L$16"}</definedName>
    <definedName name="xcfgdsg" localSheetId="9" hidden="1">{"'Sheet1'!$L$16"}</definedName>
    <definedName name="xcfgdsg" localSheetId="11" hidden="1">{"'Sheet1'!$L$16"}</definedName>
    <definedName name="xcfgdsg" localSheetId="12" hidden="1">{"'Sheet1'!$L$16"}</definedName>
    <definedName name="xcfgdsg" localSheetId="19" hidden="1">{"'Sheet1'!$L$16"}</definedName>
    <definedName name="xcfgdsg" localSheetId="6" hidden="1">{"'Sheet1'!$L$16"}</definedName>
    <definedName name="xcfgdsg" localSheetId="27" hidden="1">{"'Sheet1'!$L$16"}</definedName>
    <definedName name="xcfgdsg" localSheetId="24" hidden="1">{"'Sheet1'!$L$16"}</definedName>
    <definedName name="xcfgdsg" localSheetId="25" hidden="1">{"'Sheet1'!$L$16"}</definedName>
    <definedName name="xcfgdsg" hidden="1">{"'Sheet1'!$L$16"}</definedName>
    <definedName name="xls" localSheetId="20" hidden="1">{"'Sheet1'!$L$16"}</definedName>
    <definedName name="xls" localSheetId="21" hidden="1">{"'Sheet1'!$L$16"}</definedName>
    <definedName name="xls" localSheetId="22" hidden="1">{"'Sheet1'!$L$16"}</definedName>
    <definedName name="xls" localSheetId="13" hidden="1">{"'Sheet1'!$L$16"}</definedName>
    <definedName name="xls" localSheetId="1" hidden="1">{"'Sheet1'!$L$16"}</definedName>
    <definedName name="xls" localSheetId="2" hidden="1">{"'Sheet1'!$L$16"}</definedName>
    <definedName name="xls" localSheetId="3" hidden="1">{"'Sheet1'!$L$16"}</definedName>
    <definedName name="xls" localSheetId="14" hidden="1">{"'Sheet1'!$L$16"}</definedName>
    <definedName name="xls" localSheetId="4" hidden="1">{"'Sheet1'!$L$16"}</definedName>
    <definedName name="xls" localSheetId="10" hidden="1">{"'Sheet1'!$L$16"}</definedName>
    <definedName name="xls" localSheetId="8" hidden="1">{"'Sheet1'!$L$16"}</definedName>
    <definedName name="xls" localSheetId="15" hidden="1">{"'Sheet1'!$L$16"}</definedName>
    <definedName name="xls" localSheetId="5" hidden="1">{"'Sheet1'!$L$16"}</definedName>
    <definedName name="xls" localSheetId="7" hidden="1">{"'Sheet1'!$L$16"}</definedName>
    <definedName name="xls" localSheetId="9" hidden="1">{"'Sheet1'!$L$16"}</definedName>
    <definedName name="xls" localSheetId="11" hidden="1">{"'Sheet1'!$L$16"}</definedName>
    <definedName name="xls" localSheetId="12" hidden="1">{"'Sheet1'!$L$16"}</definedName>
    <definedName name="xls" localSheetId="19" hidden="1">{"'Sheet1'!$L$16"}</definedName>
    <definedName name="xls" localSheetId="6" hidden="1">{"'Sheet1'!$L$16"}</definedName>
    <definedName name="xls" localSheetId="27" hidden="1">{"'Sheet1'!$L$16"}</definedName>
    <definedName name="xls" localSheetId="24" hidden="1">{"'Sheet1'!$L$16"}</definedName>
    <definedName name="xls" localSheetId="25" hidden="1">{"'Sheet1'!$L$16"}</definedName>
    <definedName name="xls" hidden="1">{"'Sheet1'!$L$16"}</definedName>
    <definedName name="xlttbninh" localSheetId="20" hidden="1">{"'Sheet1'!$L$16"}</definedName>
    <definedName name="xlttbninh" localSheetId="21" hidden="1">{"'Sheet1'!$L$16"}</definedName>
    <definedName name="xlttbninh" localSheetId="22" hidden="1">{"'Sheet1'!$L$16"}</definedName>
    <definedName name="xlttbninh" localSheetId="13" hidden="1">{"'Sheet1'!$L$16"}</definedName>
    <definedName name="xlttbninh" localSheetId="1" hidden="1">{"'Sheet1'!$L$16"}</definedName>
    <definedName name="xlttbninh" localSheetId="2" hidden="1">{"'Sheet1'!$L$16"}</definedName>
    <definedName name="xlttbninh" localSheetId="3" hidden="1">{"'Sheet1'!$L$16"}</definedName>
    <definedName name="xlttbninh" localSheetId="14" hidden="1">{"'Sheet1'!$L$16"}</definedName>
    <definedName name="xlttbninh" localSheetId="4" hidden="1">{"'Sheet1'!$L$16"}</definedName>
    <definedName name="xlttbninh" localSheetId="10" hidden="1">{"'Sheet1'!$L$16"}</definedName>
    <definedName name="xlttbninh" localSheetId="8" hidden="1">{"'Sheet1'!$L$16"}</definedName>
    <definedName name="xlttbninh" localSheetId="15" hidden="1">{"'Sheet1'!$L$16"}</definedName>
    <definedName name="xlttbninh" localSheetId="5" hidden="1">{"'Sheet1'!$L$16"}</definedName>
    <definedName name="xlttbninh" localSheetId="7" hidden="1">{"'Sheet1'!$L$16"}</definedName>
    <definedName name="xlttbninh" localSheetId="9" hidden="1">{"'Sheet1'!$L$16"}</definedName>
    <definedName name="xlttbninh" localSheetId="11" hidden="1">{"'Sheet1'!$L$16"}</definedName>
    <definedName name="xlttbninh" localSheetId="12" hidden="1">{"'Sheet1'!$L$16"}</definedName>
    <definedName name="xlttbninh" localSheetId="19" hidden="1">{"'Sheet1'!$L$16"}</definedName>
    <definedName name="xlttbninh" localSheetId="6" hidden="1">{"'Sheet1'!$L$16"}</definedName>
    <definedName name="xlttbninh" localSheetId="27" hidden="1">{"'Sheet1'!$L$16"}</definedName>
    <definedName name="xlttbninh" localSheetId="24" hidden="1">{"'Sheet1'!$L$16"}</definedName>
    <definedName name="xlttbninh" localSheetId="25" hidden="1">{"'Sheet1'!$L$16"}</definedName>
    <definedName name="xlttbninh" hidden="1">{"'Sheet1'!$L$16"}</definedName>
    <definedName name="xoa1" localSheetId="13" hidden="1">{"'Sheet1'!$L$16"}</definedName>
    <definedName name="xoa1" localSheetId="1" hidden="1">{"'Sheet1'!$L$16"}</definedName>
    <definedName name="xoa1" localSheetId="2" hidden="1">{"'Sheet1'!$L$16"}</definedName>
    <definedName name="xoa1" localSheetId="3" hidden="1">{"'Sheet1'!$L$16"}</definedName>
    <definedName name="xoa1" localSheetId="14" hidden="1">{"'Sheet1'!$L$16"}</definedName>
    <definedName name="xoa1" localSheetId="4" hidden="1">{"'Sheet1'!$L$16"}</definedName>
    <definedName name="xoa1" localSheetId="10" hidden="1">{"'Sheet1'!$L$16"}</definedName>
    <definedName name="xoa1" localSheetId="8" hidden="1">{"'Sheet1'!$L$16"}</definedName>
    <definedName name="xoa1" localSheetId="15" hidden="1">{"'Sheet1'!$L$16"}</definedName>
    <definedName name="xoa1" localSheetId="5" hidden="1">{"'Sheet1'!$L$16"}</definedName>
    <definedName name="xoa1" localSheetId="7" hidden="1">{"'Sheet1'!$L$16"}</definedName>
    <definedName name="xoa1" localSheetId="9" hidden="1">{"'Sheet1'!$L$16"}</definedName>
    <definedName name="xoa1" localSheetId="11" hidden="1">{"'Sheet1'!$L$16"}</definedName>
    <definedName name="xoa1" localSheetId="12" hidden="1">{"'Sheet1'!$L$16"}</definedName>
    <definedName name="xoa1" localSheetId="6" hidden="1">{"'Sheet1'!$L$16"}</definedName>
    <definedName name="xoa1" hidden="1">{"'Sheet1'!$L$16"}</definedName>
    <definedName name="Yenthanh2" localSheetId="21" hidden="1">{"'Sheet1'!$L$16"}</definedName>
    <definedName name="Yenthanh2" localSheetId="13" hidden="1">{"'Sheet1'!$L$16"}</definedName>
    <definedName name="Yenthanh2" localSheetId="1" hidden="1">{"'Sheet1'!$L$16"}</definedName>
    <definedName name="Yenthanh2" localSheetId="2" hidden="1">{"'Sheet1'!$L$16"}</definedName>
    <definedName name="Yenthanh2" localSheetId="3" hidden="1">{"'Sheet1'!$L$16"}</definedName>
    <definedName name="Yenthanh2" localSheetId="14" hidden="1">{"'Sheet1'!$L$16"}</definedName>
    <definedName name="Yenthanh2" localSheetId="4" hidden="1">{"'Sheet1'!$L$16"}</definedName>
    <definedName name="Yenthanh2" localSheetId="10" hidden="1">{"'Sheet1'!$L$16"}</definedName>
    <definedName name="Yenthanh2" localSheetId="8" hidden="1">{"'Sheet1'!$L$16"}</definedName>
    <definedName name="Yenthanh2" localSheetId="15" hidden="1">{"'Sheet1'!$L$16"}</definedName>
    <definedName name="Yenthanh2" localSheetId="5" hidden="1">{"'Sheet1'!$L$16"}</definedName>
    <definedName name="Yenthanh2" localSheetId="7" hidden="1">{"'Sheet1'!$L$16"}</definedName>
    <definedName name="Yenthanh2" localSheetId="9" hidden="1">{"'Sheet1'!$L$16"}</definedName>
    <definedName name="Yenthanh2" localSheetId="11" hidden="1">{"'Sheet1'!$L$16"}</definedName>
    <definedName name="Yenthanh2" localSheetId="12" hidden="1">{"'Sheet1'!$L$16"}</definedName>
    <definedName name="Yenthanh2" localSheetId="19" hidden="1">{"'Sheet1'!$L$16"}</definedName>
    <definedName name="Yenthanh2" localSheetId="6" hidden="1">{"'Sheet1'!$L$16"}</definedName>
    <definedName name="Yenthanh2" localSheetId="27" hidden="1">{"'Sheet1'!$L$16"}</definedName>
    <definedName name="Yenthanh2" localSheetId="24" hidden="1">{"'Sheet1'!$L$16"}</definedName>
    <definedName name="Yenthanh2" localSheetId="25" hidden="1">{"'Sheet1'!$L$16"}</definedName>
    <definedName name="Yenthanh2" hidden="1">{"'Sheet1'!$L$16"}</definedName>
    <definedName name="yhgjg" localSheetId="21" hidden="1">{"'Sheet1'!$L$16"}</definedName>
    <definedName name="yhgjg" localSheetId="13" hidden="1">{"'Sheet1'!$L$16"}</definedName>
    <definedName name="yhgjg" localSheetId="1" hidden="1">{"'Sheet1'!$L$16"}</definedName>
    <definedName name="yhgjg" localSheetId="2" hidden="1">{"'Sheet1'!$L$16"}</definedName>
    <definedName name="yhgjg" localSheetId="3" hidden="1">{"'Sheet1'!$L$16"}</definedName>
    <definedName name="yhgjg" localSheetId="14" hidden="1">{"'Sheet1'!$L$16"}</definedName>
    <definedName name="yhgjg" localSheetId="4" hidden="1">{"'Sheet1'!$L$16"}</definedName>
    <definedName name="yhgjg" localSheetId="10" hidden="1">{"'Sheet1'!$L$16"}</definedName>
    <definedName name="yhgjg" localSheetId="8" hidden="1">{"'Sheet1'!$L$16"}</definedName>
    <definedName name="yhgjg" localSheetId="15" hidden="1">{"'Sheet1'!$L$16"}</definedName>
    <definedName name="yhgjg" localSheetId="5" hidden="1">{"'Sheet1'!$L$16"}</definedName>
    <definedName name="yhgjg" localSheetId="7" hidden="1">{"'Sheet1'!$L$16"}</definedName>
    <definedName name="yhgjg" localSheetId="9" hidden="1">{"'Sheet1'!$L$16"}</definedName>
    <definedName name="yhgjg" localSheetId="11" hidden="1">{"'Sheet1'!$L$16"}</definedName>
    <definedName name="yhgjg" localSheetId="12" hidden="1">{"'Sheet1'!$L$16"}</definedName>
    <definedName name="yhgjg" localSheetId="19" hidden="1">{"'Sheet1'!$L$16"}</definedName>
    <definedName name="yhgjg" localSheetId="6" hidden="1">{"'Sheet1'!$L$16"}</definedName>
    <definedName name="yhgjg" localSheetId="27" hidden="1">{"'Sheet1'!$L$16"}</definedName>
    <definedName name="yhgjg" localSheetId="24" hidden="1">{"'Sheet1'!$L$16"}</definedName>
    <definedName name="yhgjg" localSheetId="25" hidden="1">{"'Sheet1'!$L$16"}</definedName>
    <definedName name="yhgjg" hidden="1">{"'Sheet1'!$L$16"}</definedName>
    <definedName name="ZXzX" localSheetId="21" hidden="1">{"'Sheet1'!$L$16"}</definedName>
    <definedName name="ZXzX" localSheetId="13" hidden="1">{"'Sheet1'!$L$16"}</definedName>
    <definedName name="ZXzX" localSheetId="1" hidden="1">{"'Sheet1'!$L$16"}</definedName>
    <definedName name="ZXzX" localSheetId="2" hidden="1">{"'Sheet1'!$L$16"}</definedName>
    <definedName name="ZXzX" localSheetId="3" hidden="1">{"'Sheet1'!$L$16"}</definedName>
    <definedName name="ZXzX" localSheetId="14" hidden="1">{"'Sheet1'!$L$16"}</definedName>
    <definedName name="ZXzX" localSheetId="4" hidden="1">{"'Sheet1'!$L$16"}</definedName>
    <definedName name="ZXzX" localSheetId="10" hidden="1">{"'Sheet1'!$L$16"}</definedName>
    <definedName name="ZXzX" localSheetId="8" hidden="1">{"'Sheet1'!$L$16"}</definedName>
    <definedName name="ZXzX" localSheetId="15" hidden="1">{"'Sheet1'!$L$16"}</definedName>
    <definedName name="ZXzX" localSheetId="5" hidden="1">{"'Sheet1'!$L$16"}</definedName>
    <definedName name="ZXzX" localSheetId="7" hidden="1">{"'Sheet1'!$L$16"}</definedName>
    <definedName name="ZXzX" localSheetId="9" hidden="1">{"'Sheet1'!$L$16"}</definedName>
    <definedName name="ZXzX" localSheetId="11" hidden="1">{"'Sheet1'!$L$16"}</definedName>
    <definedName name="ZXzX" localSheetId="12" hidden="1">{"'Sheet1'!$L$16"}</definedName>
    <definedName name="ZXzX" localSheetId="19" hidden="1">{"'Sheet1'!$L$16"}</definedName>
    <definedName name="ZXzX" localSheetId="6" hidden="1">{"'Sheet1'!$L$16"}</definedName>
    <definedName name="ZXzX" localSheetId="27" hidden="1">{"'Sheet1'!$L$16"}</definedName>
    <definedName name="ZXzX" localSheetId="24" hidden="1">{"'Sheet1'!$L$16"}</definedName>
    <definedName name="ZXzX" localSheetId="25" hidden="1">{"'Sheet1'!$L$16"}</definedName>
    <definedName name="ZXzX" hidden="1">{"'Sheet1'!$L$16"}</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Q11" i="30" l="1"/>
  <c r="P10" i="30"/>
  <c r="O10" i="30"/>
  <c r="M10" i="30"/>
  <c r="I10" i="30"/>
  <c r="Q9" i="30"/>
  <c r="P9" i="30"/>
  <c r="O9" i="30"/>
  <c r="N9" i="30"/>
  <c r="M9" i="30"/>
  <c r="L9" i="30"/>
  <c r="K9" i="30"/>
  <c r="J9" i="30"/>
  <c r="I9" i="30"/>
  <c r="H9" i="30"/>
  <c r="A3" i="30"/>
  <c r="C44" i="29"/>
  <c r="O43" i="29"/>
  <c r="N43" i="29"/>
  <c r="L43" i="29"/>
  <c r="K43" i="29"/>
  <c r="F43" i="29" s="1"/>
  <c r="J43" i="29"/>
  <c r="I43" i="29"/>
  <c r="G43" i="29"/>
  <c r="O42" i="29"/>
  <c r="J42" i="29" s="1"/>
  <c r="N42" i="29"/>
  <c r="M42" i="29"/>
  <c r="H42" i="29" s="1"/>
  <c r="L42" i="29"/>
  <c r="K42" i="29"/>
  <c r="I42" i="29"/>
  <c r="G42" i="29"/>
  <c r="F42" i="29"/>
  <c r="O41" i="29"/>
  <c r="J41" i="29" s="1"/>
  <c r="N41" i="29"/>
  <c r="M41" i="29"/>
  <c r="L41" i="29"/>
  <c r="K41" i="29"/>
  <c r="F41" i="29" s="1"/>
  <c r="I41" i="29"/>
  <c r="H41" i="29"/>
  <c r="G41" i="29"/>
  <c r="K40" i="29"/>
  <c r="F40" i="29" s="1"/>
  <c r="O39" i="29"/>
  <c r="N39" i="29"/>
  <c r="I39" i="29" s="1"/>
  <c r="M39" i="29"/>
  <c r="H39" i="29" s="1"/>
  <c r="L39" i="29"/>
  <c r="K39" i="29"/>
  <c r="K47" i="29" s="1"/>
  <c r="J39" i="29"/>
  <c r="G39" i="29"/>
  <c r="N38" i="29"/>
  <c r="M38" i="29"/>
  <c r="L38" i="29"/>
  <c r="K38" i="29"/>
  <c r="K44" i="29" s="1"/>
  <c r="F44" i="29" s="1"/>
  <c r="I38" i="29"/>
  <c r="G38" i="29"/>
  <c r="F38" i="29"/>
  <c r="N36" i="29"/>
  <c r="M36" i="29"/>
  <c r="L36" i="29"/>
  <c r="K36" i="29"/>
  <c r="J36" i="29"/>
  <c r="I36" i="29"/>
  <c r="H36" i="29"/>
  <c r="G36" i="29"/>
  <c r="F36" i="29"/>
  <c r="O31" i="29"/>
  <c r="N31" i="29"/>
  <c r="M31" i="29"/>
  <c r="L31" i="29"/>
  <c r="K31" i="29"/>
  <c r="J31" i="29"/>
  <c r="I31" i="29"/>
  <c r="H31" i="29"/>
  <c r="G31" i="29"/>
  <c r="F31" i="29"/>
  <c r="O24" i="29"/>
  <c r="N24" i="29"/>
  <c r="M24" i="29"/>
  <c r="L24" i="29"/>
  <c r="K24" i="29"/>
  <c r="J24" i="29"/>
  <c r="I24" i="29"/>
  <c r="H24" i="29"/>
  <c r="G24" i="29"/>
  <c r="F24" i="29"/>
  <c r="E24" i="29"/>
  <c r="D24" i="29"/>
  <c r="L17" i="29"/>
  <c r="L7" i="29" s="1"/>
  <c r="K17" i="29"/>
  <c r="M16" i="29"/>
  <c r="M17" i="29" s="1"/>
  <c r="L16" i="29"/>
  <c r="O14" i="29"/>
  <c r="N14" i="29"/>
  <c r="M14" i="29"/>
  <c r="L14" i="29"/>
  <c r="K14" i="29"/>
  <c r="N10" i="29"/>
  <c r="M10" i="29"/>
  <c r="L10" i="29"/>
  <c r="K10" i="29"/>
  <c r="O9" i="29"/>
  <c r="O10" i="29" s="1"/>
  <c r="N9" i="29"/>
  <c r="M9" i="29"/>
  <c r="N8" i="29"/>
  <c r="O8" i="29" s="1"/>
  <c r="M8" i="29"/>
  <c r="K7" i="29"/>
  <c r="J7" i="29"/>
  <c r="I7" i="29"/>
  <c r="H7" i="29"/>
  <c r="G7" i="29"/>
  <c r="F7" i="29"/>
  <c r="A3" i="29"/>
  <c r="D24" i="28"/>
  <c r="F24" i="28" s="1"/>
  <c r="D23" i="28"/>
  <c r="F23" i="28" s="1"/>
  <c r="D22" i="28"/>
  <c r="F22" i="28" s="1"/>
  <c r="F21" i="28"/>
  <c r="D21" i="28"/>
  <c r="D20" i="28"/>
  <c r="F20" i="28" s="1"/>
  <c r="D19" i="28"/>
  <c r="F19" i="28" s="1"/>
  <c r="D18" i="28"/>
  <c r="F18" i="28" s="1"/>
  <c r="F17" i="28"/>
  <c r="D17" i="28"/>
  <c r="D16" i="28"/>
  <c r="F16" i="28" s="1"/>
  <c r="D15" i="28"/>
  <c r="F15" i="28" s="1"/>
  <c r="D14" i="28"/>
  <c r="F14" i="28" s="1"/>
  <c r="F13" i="28"/>
  <c r="D13" i="28"/>
  <c r="D12" i="28"/>
  <c r="F12" i="28" s="1"/>
  <c r="D11" i="28"/>
  <c r="F11" i="28" s="1"/>
  <c r="L10" i="28"/>
  <c r="J10" i="28"/>
  <c r="E10" i="28"/>
  <c r="C10" i="28"/>
  <c r="H49" i="27"/>
  <c r="C49" i="27"/>
  <c r="H48" i="27"/>
  <c r="D48" i="27"/>
  <c r="C48" i="27"/>
  <c r="D47" i="27"/>
  <c r="C47" i="27"/>
  <c r="H46" i="27"/>
  <c r="D46" i="27"/>
  <c r="C46" i="27"/>
  <c r="H45" i="27"/>
  <c r="D45" i="27"/>
  <c r="C45" i="27"/>
  <c r="J44" i="27"/>
  <c r="I44" i="27"/>
  <c r="H44" i="27"/>
  <c r="G44" i="27"/>
  <c r="F44" i="27"/>
  <c r="E44" i="27"/>
  <c r="D44" i="27"/>
  <c r="C44" i="27"/>
  <c r="H43" i="27"/>
  <c r="D43" i="27"/>
  <c r="C43" i="27"/>
  <c r="H42" i="27"/>
  <c r="D42" i="27"/>
  <c r="C42" i="27"/>
  <c r="H41" i="27"/>
  <c r="D41" i="27"/>
  <c r="C41" i="27"/>
  <c r="H40" i="27"/>
  <c r="D40" i="27"/>
  <c r="C40" i="27"/>
  <c r="J39" i="27"/>
  <c r="I39" i="27"/>
  <c r="H39" i="27"/>
  <c r="G39" i="27"/>
  <c r="F39" i="27"/>
  <c r="E39" i="27"/>
  <c r="D39" i="27"/>
  <c r="C39" i="27"/>
  <c r="H38" i="27"/>
  <c r="D38" i="27"/>
  <c r="C38" i="27"/>
  <c r="H37" i="27"/>
  <c r="D37" i="27"/>
  <c r="C37" i="27"/>
  <c r="H36" i="27"/>
  <c r="D36" i="27"/>
  <c r="C36" i="27"/>
  <c r="H35" i="27"/>
  <c r="D35" i="27"/>
  <c r="C35" i="27"/>
  <c r="H34" i="27"/>
  <c r="D34" i="27"/>
  <c r="C34" i="27"/>
  <c r="H33" i="27"/>
  <c r="D33" i="27"/>
  <c r="C33" i="27"/>
  <c r="H32" i="27"/>
  <c r="D32" i="27"/>
  <c r="C32" i="27"/>
  <c r="H31" i="27"/>
  <c r="D31" i="27"/>
  <c r="C31" i="27"/>
  <c r="J30" i="27"/>
  <c r="I30" i="27"/>
  <c r="H30" i="27"/>
  <c r="G30" i="27"/>
  <c r="F30" i="27"/>
  <c r="E30" i="27"/>
  <c r="D30" i="27"/>
  <c r="C30" i="27"/>
  <c r="H29" i="27"/>
  <c r="D29" i="27"/>
  <c r="C29" i="27"/>
  <c r="H28" i="27"/>
  <c r="D28" i="27"/>
  <c r="C28" i="27"/>
  <c r="H27" i="27"/>
  <c r="D27" i="27"/>
  <c r="C27" i="27"/>
  <c r="H26" i="27"/>
  <c r="D26" i="27"/>
  <c r="C26" i="27"/>
  <c r="C24" i="27" s="1"/>
  <c r="C11" i="27" s="1"/>
  <c r="H25" i="27"/>
  <c r="D25" i="27"/>
  <c r="C25" i="27"/>
  <c r="J24" i="27"/>
  <c r="I24" i="27"/>
  <c r="H24" i="27"/>
  <c r="G24" i="27"/>
  <c r="F24" i="27"/>
  <c r="E24" i="27"/>
  <c r="D24" i="27"/>
  <c r="H23" i="27"/>
  <c r="D23" i="27"/>
  <c r="C23" i="27"/>
  <c r="D22" i="27"/>
  <c r="C22" i="27"/>
  <c r="H21" i="27"/>
  <c r="D21" i="27"/>
  <c r="C21" i="27"/>
  <c r="H20" i="27"/>
  <c r="D20" i="27"/>
  <c r="C20" i="27"/>
  <c r="H19" i="27"/>
  <c r="D19" i="27"/>
  <c r="C19" i="27"/>
  <c r="H18" i="27"/>
  <c r="D18" i="27"/>
  <c r="C18" i="27"/>
  <c r="J17" i="27"/>
  <c r="I17" i="27"/>
  <c r="H17" i="27"/>
  <c r="G17" i="27"/>
  <c r="F17" i="27"/>
  <c r="E17" i="27"/>
  <c r="D17" i="27"/>
  <c r="C17" i="27"/>
  <c r="H16" i="27"/>
  <c r="D16" i="27"/>
  <c r="C16" i="27"/>
  <c r="H15" i="27"/>
  <c r="D15" i="27"/>
  <c r="C15" i="27"/>
  <c r="H14" i="27"/>
  <c r="D14" i="27"/>
  <c r="C14" i="27"/>
  <c r="H13" i="27"/>
  <c r="D13" i="27"/>
  <c r="C13" i="27"/>
  <c r="J12" i="27"/>
  <c r="I12" i="27"/>
  <c r="H12" i="27"/>
  <c r="G12" i="27"/>
  <c r="F12" i="27"/>
  <c r="E12" i="27"/>
  <c r="D12" i="27"/>
  <c r="C12" i="27"/>
  <c r="J11" i="27"/>
  <c r="I11" i="27"/>
  <c r="H11" i="27"/>
  <c r="G11" i="27"/>
  <c r="F11" i="27"/>
  <c r="E11" i="27"/>
  <c r="D11" i="27"/>
  <c r="J31" i="26"/>
  <c r="G31" i="26"/>
  <c r="E31" i="26"/>
  <c r="D31" i="26"/>
  <c r="J30" i="26"/>
  <c r="I30" i="26"/>
  <c r="G30" i="26"/>
  <c r="C30" i="26"/>
  <c r="J29" i="26"/>
  <c r="G29" i="26"/>
  <c r="C29" i="26"/>
  <c r="J28" i="26"/>
  <c r="I28" i="26"/>
  <c r="G28" i="26"/>
  <c r="C28" i="26"/>
  <c r="J27" i="26"/>
  <c r="I27" i="26"/>
  <c r="H27" i="26"/>
  <c r="H28" i="26" s="1"/>
  <c r="E27" i="26"/>
  <c r="D27" i="26"/>
  <c r="C27" i="26"/>
  <c r="J26" i="26"/>
  <c r="H26" i="26"/>
  <c r="G26" i="26"/>
  <c r="C26" i="26"/>
  <c r="J25" i="26"/>
  <c r="H25" i="26"/>
  <c r="G25" i="26"/>
  <c r="C25" i="26"/>
  <c r="J24" i="26"/>
  <c r="H24" i="26"/>
  <c r="G24" i="26"/>
  <c r="C24" i="26"/>
  <c r="J23" i="26"/>
  <c r="H23" i="26"/>
  <c r="G23" i="26"/>
  <c r="C23" i="26"/>
  <c r="J22" i="26"/>
  <c r="H22" i="26"/>
  <c r="G22" i="26"/>
  <c r="C22" i="26"/>
  <c r="J21" i="26"/>
  <c r="H21" i="26"/>
  <c r="G21" i="26"/>
  <c r="C21" i="26"/>
  <c r="J20" i="26"/>
  <c r="H20" i="26"/>
  <c r="G20" i="26"/>
  <c r="C20" i="26"/>
  <c r="J19" i="26"/>
  <c r="H19" i="26"/>
  <c r="G19" i="26"/>
  <c r="C19" i="26"/>
  <c r="J18" i="26"/>
  <c r="H18" i="26"/>
  <c r="G18" i="26"/>
  <c r="C18" i="26"/>
  <c r="J17" i="26"/>
  <c r="H17" i="26"/>
  <c r="G17" i="26"/>
  <c r="C17" i="26"/>
  <c r="J16" i="26"/>
  <c r="H16" i="26"/>
  <c r="G16" i="26"/>
  <c r="C16" i="26"/>
  <c r="J15" i="26"/>
  <c r="H15" i="26"/>
  <c r="G15" i="26"/>
  <c r="C15" i="26"/>
  <c r="L14" i="26"/>
  <c r="K14" i="26"/>
  <c r="J14" i="26"/>
  <c r="H14" i="26"/>
  <c r="G14" i="26"/>
  <c r="C14" i="26"/>
  <c r="J13" i="26"/>
  <c r="I13" i="26"/>
  <c r="E13" i="26"/>
  <c r="D13" i="26"/>
  <c r="C13" i="26"/>
  <c r="C31" i="26" s="1"/>
  <c r="Y21" i="23" s="1"/>
  <c r="Z21" i="23" s="1"/>
  <c r="BA42" i="25"/>
  <c r="AZ42" i="25"/>
  <c r="AZ35" i="25" s="1"/>
  <c r="AQ42" i="25"/>
  <c r="AL42" i="25"/>
  <c r="AK42" i="25"/>
  <c r="AH42" i="25"/>
  <c r="AB42" i="25"/>
  <c r="Y42" i="25"/>
  <c r="S42" i="25"/>
  <c r="S35" i="25" s="1"/>
  <c r="P42" i="25"/>
  <c r="L42" i="25"/>
  <c r="K42" i="25"/>
  <c r="AZ41" i="25"/>
  <c r="AU41" i="25"/>
  <c r="AT41" i="25"/>
  <c r="AQ41" i="25"/>
  <c r="AL41" i="25"/>
  <c r="AK41" i="25"/>
  <c r="AI41" i="25"/>
  <c r="AH41" i="25"/>
  <c r="AC41" i="25"/>
  <c r="AB41" i="25"/>
  <c r="Y41" i="25"/>
  <c r="U41" i="25"/>
  <c r="T41" i="25"/>
  <c r="T35" i="25" s="1"/>
  <c r="S41" i="25"/>
  <c r="P41" i="25"/>
  <c r="L41" i="25"/>
  <c r="AZ39" i="25"/>
  <c r="AU39" i="25"/>
  <c r="AT39" i="25"/>
  <c r="AQ39" i="25"/>
  <c r="AL39" i="25"/>
  <c r="AK39" i="25"/>
  <c r="AI39" i="25"/>
  <c r="AH39" i="25"/>
  <c r="AD39" i="25"/>
  <c r="AC39" i="25"/>
  <c r="AB39" i="25"/>
  <c r="Z39" i="25"/>
  <c r="Y39" i="25"/>
  <c r="AZ38" i="25"/>
  <c r="AU38" i="25"/>
  <c r="AT38" i="25"/>
  <c r="AQ38" i="25"/>
  <c r="AL38" i="25"/>
  <c r="AK38" i="25"/>
  <c r="AI38" i="25"/>
  <c r="AH38" i="25"/>
  <c r="AH35" i="25" s="1"/>
  <c r="AD38" i="25"/>
  <c r="AC38" i="25"/>
  <c r="Z38" i="25"/>
  <c r="Y38" i="25"/>
  <c r="U38" i="25"/>
  <c r="T38" i="25"/>
  <c r="S38" i="25"/>
  <c r="P38" i="25"/>
  <c r="L38" i="25"/>
  <c r="BB35" i="25"/>
  <c r="BA35" i="25"/>
  <c r="BA14" i="25" s="1"/>
  <c r="BD11" i="25" s="1"/>
  <c r="AY35" i="25"/>
  <c r="AX35" i="25"/>
  <c r="AW35" i="25"/>
  <c r="AV35" i="25"/>
  <c r="AU35" i="25"/>
  <c r="AS35" i="25"/>
  <c r="AR35" i="25"/>
  <c r="AQ35" i="25"/>
  <c r="AP35" i="25"/>
  <c r="AO35" i="25"/>
  <c r="AN35" i="25"/>
  <c r="AM35" i="25"/>
  <c r="AL35" i="25"/>
  <c r="AK35" i="25"/>
  <c r="AJ35" i="25"/>
  <c r="AI35" i="25"/>
  <c r="AG35" i="25"/>
  <c r="AF35" i="25"/>
  <c r="AE35" i="25"/>
  <c r="AD35" i="25"/>
  <c r="AC35" i="25"/>
  <c r="AC14" i="25" s="1"/>
  <c r="AA35" i="25"/>
  <c r="Z35" i="25"/>
  <c r="Y35" i="25"/>
  <c r="X35" i="25"/>
  <c r="W35" i="25"/>
  <c r="V35" i="25"/>
  <c r="U35" i="25"/>
  <c r="U14" i="25" s="1"/>
  <c r="R35" i="25"/>
  <c r="Q35" i="25"/>
  <c r="P35" i="25"/>
  <c r="O35" i="25"/>
  <c r="N35" i="25"/>
  <c r="M35" i="25"/>
  <c r="L35" i="25"/>
  <c r="K35" i="25"/>
  <c r="AZ29" i="25"/>
  <c r="AV29" i="25"/>
  <c r="AU29" i="25"/>
  <c r="AT29" i="25"/>
  <c r="AT24" i="25" s="1"/>
  <c r="AQ29" i="25"/>
  <c r="AL29" i="25"/>
  <c r="AK29" i="25"/>
  <c r="AK24" i="25" s="1"/>
  <c r="AC29" i="25"/>
  <c r="AB29" i="25"/>
  <c r="Y29" i="25"/>
  <c r="T29" i="25"/>
  <c r="S29" i="25"/>
  <c r="P29" i="25"/>
  <c r="L29" i="25"/>
  <c r="K29" i="25"/>
  <c r="K24" i="25" s="1"/>
  <c r="BB24" i="25"/>
  <c r="BA24" i="25"/>
  <c r="AZ24" i="25"/>
  <c r="AY24" i="25"/>
  <c r="AX24" i="25"/>
  <c r="AW24" i="25"/>
  <c r="AV24" i="25"/>
  <c r="AU24" i="25"/>
  <c r="AS24" i="25"/>
  <c r="AR24" i="25"/>
  <c r="AQ24" i="25"/>
  <c r="AP24" i="25"/>
  <c r="AO24" i="25"/>
  <c r="AN24" i="25"/>
  <c r="AM24" i="25"/>
  <c r="AL24" i="25"/>
  <c r="AJ24" i="25"/>
  <c r="AI24" i="25"/>
  <c r="AH24" i="25"/>
  <c r="AG24" i="25"/>
  <c r="AF24" i="25"/>
  <c r="AE24" i="25"/>
  <c r="AD24" i="25"/>
  <c r="AC24" i="25"/>
  <c r="AB24" i="25"/>
  <c r="AA24" i="25"/>
  <c r="Z24" i="25"/>
  <c r="Y24" i="25"/>
  <c r="X24" i="25"/>
  <c r="W24" i="25"/>
  <c r="V24" i="25"/>
  <c r="U24" i="25"/>
  <c r="T24" i="25"/>
  <c r="S24" i="25"/>
  <c r="R24" i="25"/>
  <c r="Q24" i="25"/>
  <c r="P24" i="25"/>
  <c r="O24" i="25"/>
  <c r="N24" i="25"/>
  <c r="M24" i="25"/>
  <c r="L24" i="25"/>
  <c r="AZ23" i="25"/>
  <c r="AU23" i="25"/>
  <c r="AT23" i="25"/>
  <c r="AQ23" i="25"/>
  <c r="AL23" i="25"/>
  <c r="AK23" i="25"/>
  <c r="AH23" i="25"/>
  <c r="AC23" i="25"/>
  <c r="AB23" i="25"/>
  <c r="AA23" i="25"/>
  <c r="Y23" i="25"/>
  <c r="S23" i="25" s="1"/>
  <c r="T23" i="25"/>
  <c r="Q23" i="25"/>
  <c r="P23" i="25"/>
  <c r="K23" i="25" s="1"/>
  <c r="L23" i="25"/>
  <c r="AZ22" i="25"/>
  <c r="AU22" i="25"/>
  <c r="AT22" i="25"/>
  <c r="AQ22" i="25"/>
  <c r="AL22" i="25"/>
  <c r="AK22" i="25"/>
  <c r="AK20" i="25" s="1"/>
  <c r="AK16" i="25" s="1"/>
  <c r="AK15" i="25" s="1"/>
  <c r="AK14" i="25" s="1"/>
  <c r="AH22" i="25"/>
  <c r="AC22" i="25"/>
  <c r="AB22" i="25"/>
  <c r="Y22" i="25"/>
  <c r="T22" i="25"/>
  <c r="S22" i="25"/>
  <c r="P22" i="25"/>
  <c r="L22" i="25"/>
  <c r="K22" i="25"/>
  <c r="AZ21" i="25"/>
  <c r="AU21" i="25"/>
  <c r="AT21" i="25"/>
  <c r="AT20" i="25" s="1"/>
  <c r="AT16" i="25" s="1"/>
  <c r="AT15" i="25" s="1"/>
  <c r="AQ21" i="25"/>
  <c r="AL21" i="25"/>
  <c r="AK21" i="25"/>
  <c r="AH21" i="25"/>
  <c r="AC21" i="25"/>
  <c r="AB21" i="25"/>
  <c r="Y21" i="25"/>
  <c r="T21" i="25"/>
  <c r="S21" i="25"/>
  <c r="S20" i="25" s="1"/>
  <c r="P21" i="25"/>
  <c r="L21" i="25"/>
  <c r="K21" i="25"/>
  <c r="K20" i="25" s="1"/>
  <c r="BB20" i="25"/>
  <c r="BA20" i="25"/>
  <c r="AZ20" i="25"/>
  <c r="AY20" i="25"/>
  <c r="AX20" i="25"/>
  <c r="AW20" i="25"/>
  <c r="AV20" i="25"/>
  <c r="AU20" i="25"/>
  <c r="AU16" i="25" s="1"/>
  <c r="AU15" i="25" s="1"/>
  <c r="AU14" i="25" s="1"/>
  <c r="BE14" i="25" s="1"/>
  <c r="AS20" i="25"/>
  <c r="AR20" i="25"/>
  <c r="AQ20" i="25"/>
  <c r="AQ16" i="25" s="1"/>
  <c r="AQ15" i="25" s="1"/>
  <c r="AQ14" i="25" s="1"/>
  <c r="AM20" i="25"/>
  <c r="AL20" i="25"/>
  <c r="AJ20" i="25"/>
  <c r="AI20" i="25"/>
  <c r="AH20" i="25"/>
  <c r="AG20" i="25"/>
  <c r="AF20" i="25"/>
  <c r="AE20" i="25"/>
  <c r="AD20" i="25"/>
  <c r="AC20" i="25"/>
  <c r="AB20" i="25"/>
  <c r="AA20" i="25"/>
  <c r="Z20" i="25"/>
  <c r="Y20" i="25"/>
  <c r="X20" i="25"/>
  <c r="W20" i="25"/>
  <c r="V20" i="25"/>
  <c r="U20" i="25"/>
  <c r="T20" i="25"/>
  <c r="R20" i="25"/>
  <c r="Q20" i="25"/>
  <c r="P20" i="25"/>
  <c r="M20" i="25"/>
  <c r="L20" i="25"/>
  <c r="BB18" i="25"/>
  <c r="AZ18" i="25"/>
  <c r="AU18" i="25"/>
  <c r="AT18" i="25"/>
  <c r="AQ18" i="25"/>
  <c r="AL18" i="25"/>
  <c r="AK18" i="25"/>
  <c r="AJ18" i="25"/>
  <c r="AI18" i="25"/>
  <c r="AH18" i="25"/>
  <c r="AH16" i="25" s="1"/>
  <c r="AH15" i="25" s="1"/>
  <c r="AH14" i="25" s="1"/>
  <c r="AC18" i="25"/>
  <c r="AA18" i="25"/>
  <c r="Z18" i="25"/>
  <c r="T18" i="25"/>
  <c r="S18" i="25"/>
  <c r="R18" i="25"/>
  <c r="Q18" i="25"/>
  <c r="BB16" i="25"/>
  <c r="BA16" i="25"/>
  <c r="AZ16" i="25"/>
  <c r="AZ15" i="25" s="1"/>
  <c r="AY16" i="25"/>
  <c r="AX16" i="25"/>
  <c r="AW16" i="25"/>
  <c r="AV16" i="25"/>
  <c r="AV15" i="25" s="1"/>
  <c r="AV14" i="25" s="1"/>
  <c r="AS16" i="25"/>
  <c r="AR16" i="25"/>
  <c r="AR15" i="25" s="1"/>
  <c r="AR14" i="25" s="1"/>
  <c r="AP16" i="25"/>
  <c r="AO16" i="25"/>
  <c r="AN16" i="25"/>
  <c r="AM16" i="25"/>
  <c r="AL16" i="25"/>
  <c r="AJ16" i="25"/>
  <c r="AJ15" i="25" s="1"/>
  <c r="AJ14" i="25" s="1"/>
  <c r="AI16" i="25"/>
  <c r="AG16" i="25"/>
  <c r="AF16" i="25"/>
  <c r="AE16" i="25"/>
  <c r="AD16" i="25"/>
  <c r="AC16" i="25"/>
  <c r="AA16" i="25"/>
  <c r="Z16" i="25"/>
  <c r="X16" i="25"/>
  <c r="W16" i="25"/>
  <c r="V16" i="25"/>
  <c r="U16" i="25"/>
  <c r="T16" i="25"/>
  <c r="T15" i="25" s="1"/>
  <c r="T14" i="25" s="1"/>
  <c r="R16" i="25"/>
  <c r="Q16" i="25"/>
  <c r="P16" i="25"/>
  <c r="P15" i="25" s="1"/>
  <c r="P14" i="25" s="1"/>
  <c r="N16" i="25"/>
  <c r="M16" i="25"/>
  <c r="L16" i="25"/>
  <c r="BB15" i="25"/>
  <c r="BA15" i="25"/>
  <c r="AY15" i="25"/>
  <c r="AX15" i="25"/>
  <c r="AW15" i="25"/>
  <c r="AS15" i="25"/>
  <c r="AP15" i="25"/>
  <c r="AO15" i="25"/>
  <c r="AN15" i="25"/>
  <c r="AM15" i="25"/>
  <c r="AL15" i="25"/>
  <c r="AI15" i="25"/>
  <c r="AG15" i="25"/>
  <c r="AF15" i="25"/>
  <c r="AE15" i="25"/>
  <c r="AD15" i="25"/>
  <c r="AC15" i="25"/>
  <c r="AA15" i="25"/>
  <c r="Z15" i="25"/>
  <c r="X15" i="25"/>
  <c r="W15" i="25"/>
  <c r="V15" i="25"/>
  <c r="U15" i="25"/>
  <c r="R15" i="25"/>
  <c r="Q15" i="25"/>
  <c r="N15" i="25"/>
  <c r="M15" i="25"/>
  <c r="L15" i="25"/>
  <c r="BB14" i="25"/>
  <c r="AY14" i="25"/>
  <c r="AX14" i="25"/>
  <c r="AW14" i="25"/>
  <c r="AS14" i="25"/>
  <c r="AP14" i="25"/>
  <c r="AO14" i="25"/>
  <c r="AN14" i="25"/>
  <c r="AM14" i="25"/>
  <c r="AL14" i="25"/>
  <c r="AI14" i="25"/>
  <c r="AG14" i="25"/>
  <c r="AF14" i="25"/>
  <c r="AE14" i="25"/>
  <c r="AD14" i="25"/>
  <c r="AA14" i="25"/>
  <c r="Z14" i="25"/>
  <c r="X14" i="25"/>
  <c r="W14" i="25"/>
  <c r="V14" i="25"/>
  <c r="R14" i="25"/>
  <c r="Q14" i="25"/>
  <c r="N14" i="25"/>
  <c r="M14" i="25"/>
  <c r="L14" i="25"/>
  <c r="AY13" i="25"/>
  <c r="AX13" i="25"/>
  <c r="AP13" i="25"/>
  <c r="AO13" i="25"/>
  <c r="X13" i="25"/>
  <c r="W13" i="25"/>
  <c r="N13" i="25"/>
  <c r="H13" i="25"/>
  <c r="F13" i="25"/>
  <c r="E13" i="25"/>
  <c r="D13" i="25"/>
  <c r="B13" i="25"/>
  <c r="AV9" i="25"/>
  <c r="AM9" i="25"/>
  <c r="AD9" i="25"/>
  <c r="U9" i="25"/>
  <c r="A3" i="25"/>
  <c r="AX29" i="24"/>
  <c r="AW29" i="24"/>
  <c r="AV29" i="24"/>
  <c r="AV27" i="24"/>
  <c r="AU27" i="24"/>
  <c r="AT27" i="24"/>
  <c r="AS27" i="24"/>
  <c r="AR27" i="24"/>
  <c r="AQ27" i="24"/>
  <c r="AP27" i="24"/>
  <c r="AO27" i="24"/>
  <c r="AN27" i="24"/>
  <c r="AM27" i="24"/>
  <c r="AL27" i="24"/>
  <c r="AK27"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AV26" i="24"/>
  <c r="AU26" i="24"/>
  <c r="AR26" i="24"/>
  <c r="AQ26" i="24"/>
  <c r="AQ25" i="24" s="1"/>
  <c r="AQ19" i="24" s="1"/>
  <c r="AQ10" i="24" s="1"/>
  <c r="AP26" i="24"/>
  <c r="AI26" i="24"/>
  <c r="AF26" i="24"/>
  <c r="AV25" i="24"/>
  <c r="AV19" i="24" s="1"/>
  <c r="AV10" i="24" s="1"/>
  <c r="AS25" i="24"/>
  <c r="AR25" i="24"/>
  <c r="AP25" i="24"/>
  <c r="AP19" i="24" s="1"/>
  <c r="AP10" i="24" s="1"/>
  <c r="AO25" i="24"/>
  <c r="AN25" i="24"/>
  <c r="AM25" i="24"/>
  <c r="AL25" i="24"/>
  <c r="AI25" i="24"/>
  <c r="AI19" i="24" s="1"/>
  <c r="AI10" i="24" s="1"/>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AZ24" i="24"/>
  <c r="AU24" i="24"/>
  <c r="AR24" i="24"/>
  <c r="AQ24" i="24"/>
  <c r="AP24" i="24"/>
  <c r="AI24" i="24"/>
  <c r="AV23" i="24"/>
  <c r="AS23" i="24"/>
  <c r="AR23" i="24"/>
  <c r="AQ23" i="24"/>
  <c r="AP23" i="24"/>
  <c r="AO23" i="24"/>
  <c r="AN23" i="24"/>
  <c r="AM23" i="24"/>
  <c r="AL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AW22" i="24"/>
  <c r="AR22" i="24"/>
  <c r="AQ22" i="24"/>
  <c r="AP22" i="24"/>
  <c r="AJ22" i="24"/>
  <c r="AV21" i="24"/>
  <c r="AR21" i="24"/>
  <c r="AR20" i="24" s="1"/>
  <c r="AR19" i="24" s="1"/>
  <c r="AQ21" i="24"/>
  <c r="AP21" i="24"/>
  <c r="AO21" i="24"/>
  <c r="AN21" i="24"/>
  <c r="AM21" i="24"/>
  <c r="AL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AV20" i="24"/>
  <c r="AT20" i="24"/>
  <c r="AS20" i="24"/>
  <c r="AQ20" i="24"/>
  <c r="AP20" i="24"/>
  <c r="AO20" i="24"/>
  <c r="AN20" i="24"/>
  <c r="AM20" i="24"/>
  <c r="AL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AT19" i="24"/>
  <c r="AS19" i="24"/>
  <c r="AO19" i="24"/>
  <c r="AN19" i="24"/>
  <c r="AM19" i="24"/>
  <c r="AL19" i="24"/>
  <c r="AK19" i="24"/>
  <c r="AJ19" i="24"/>
  <c r="AJ10" i="24" s="1"/>
  <c r="AH19" i="24"/>
  <c r="AG19" i="24"/>
  <c r="AF19" i="24"/>
  <c r="AF10" i="24" s="1"/>
  <c r="AE19" i="24"/>
  <c r="AD19" i="24"/>
  <c r="AC19" i="24"/>
  <c r="AB19" i="24"/>
  <c r="AB10" i="24" s="1"/>
  <c r="AA19" i="24"/>
  <c r="Z19" i="24"/>
  <c r="Y19" i="24"/>
  <c r="X19" i="24"/>
  <c r="X10" i="24" s="1"/>
  <c r="W19" i="24"/>
  <c r="V19" i="24"/>
  <c r="U19" i="24"/>
  <c r="T19" i="24"/>
  <c r="T10" i="24" s="1"/>
  <c r="S19" i="24"/>
  <c r="R19" i="24"/>
  <c r="Q19" i="24"/>
  <c r="P19" i="24"/>
  <c r="P10" i="24" s="1"/>
  <c r="O19" i="24"/>
  <c r="N19" i="24"/>
  <c r="M19" i="24"/>
  <c r="L19" i="24"/>
  <c r="L10" i="24" s="1"/>
  <c r="K19" i="24"/>
  <c r="J19" i="24"/>
  <c r="I19" i="24"/>
  <c r="AR17" i="24"/>
  <c r="AR10" i="24" s="1"/>
  <c r="AQ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AV12" i="24"/>
  <c r="AV11" i="24"/>
  <c r="AU11" i="24"/>
  <c r="AR11" i="24"/>
  <c r="AQ11" i="24"/>
  <c r="AP11" i="24"/>
  <c r="AI11" i="24"/>
  <c r="AZ10" i="24"/>
  <c r="AX10" i="24"/>
  <c r="AW10" i="24"/>
  <c r="AT10" i="24"/>
  <c r="AS10" i="24"/>
  <c r="AO10" i="24"/>
  <c r="AN10" i="24"/>
  <c r="AM10" i="24"/>
  <c r="AL10" i="24"/>
  <c r="AH10" i="24"/>
  <c r="AG10" i="24"/>
  <c r="AE10" i="24"/>
  <c r="AD10" i="24"/>
  <c r="AC10" i="24"/>
  <c r="AA10" i="24"/>
  <c r="Z10" i="24"/>
  <c r="Y10" i="24"/>
  <c r="W10" i="24"/>
  <c r="V10" i="24"/>
  <c r="U10" i="24"/>
  <c r="S10" i="24"/>
  <c r="R10" i="24"/>
  <c r="Q10" i="24"/>
  <c r="O10" i="24"/>
  <c r="N10" i="24"/>
  <c r="M10" i="24"/>
  <c r="K10" i="24"/>
  <c r="J10" i="24"/>
  <c r="I10" i="24"/>
  <c r="AZ5" i="24"/>
  <c r="AA202" i="23"/>
  <c r="Z201" i="23"/>
  <c r="Y201" i="23"/>
  <c r="X201" i="23"/>
  <c r="BT199" i="23"/>
  <c r="AA199" i="23"/>
  <c r="Z199" i="23"/>
  <c r="X199" i="23"/>
  <c r="BR198" i="23"/>
  <c r="BR202" i="23" s="1"/>
  <c r="BS202" i="23" s="1"/>
  <c r="AA198" i="23"/>
  <c r="Z198" i="23"/>
  <c r="Y198" i="23"/>
  <c r="X198" i="23"/>
  <c r="X197" i="23"/>
  <c r="Y197" i="23" s="1"/>
  <c r="AA196" i="23"/>
  <c r="Z196" i="23"/>
  <c r="Y196" i="23"/>
  <c r="X196" i="23"/>
  <c r="X195" i="23"/>
  <c r="Y195" i="23" s="1"/>
  <c r="BS194" i="23"/>
  <c r="AA194" i="23"/>
  <c r="Z194" i="23"/>
  <c r="Y194" i="23"/>
  <c r="X194" i="23"/>
  <c r="X193" i="23"/>
  <c r="X192" i="23"/>
  <c r="AA191" i="23"/>
  <c r="Y191" i="23"/>
  <c r="X191" i="23"/>
  <c r="AA190" i="23"/>
  <c r="Y190" i="23"/>
  <c r="X190" i="23"/>
  <c r="I190" i="23"/>
  <c r="AA189" i="23"/>
  <c r="Y189" i="23"/>
  <c r="X189" i="23"/>
  <c r="I189" i="23"/>
  <c r="AA188" i="23"/>
  <c r="Y188" i="23"/>
  <c r="X188" i="23"/>
  <c r="Y187" i="23"/>
  <c r="AA187" i="23" s="1"/>
  <c r="X187" i="23"/>
  <c r="I187" i="23"/>
  <c r="Y186" i="23"/>
  <c r="AA186" i="23" s="1"/>
  <c r="X186" i="23"/>
  <c r="I186" i="23"/>
  <c r="Y185" i="23"/>
  <c r="AA185" i="23" s="1"/>
  <c r="X185" i="23"/>
  <c r="AA184" i="23"/>
  <c r="Y184" i="23"/>
  <c r="X184" i="23"/>
  <c r="X183" i="23"/>
  <c r="Y183" i="23" s="1"/>
  <c r="AA183" i="23" s="1"/>
  <c r="AA180" i="23"/>
  <c r="Y180" i="23"/>
  <c r="X180" i="23"/>
  <c r="I180" i="23"/>
  <c r="AA177" i="23"/>
  <c r="Y177" i="23"/>
  <c r="X177" i="23"/>
  <c r="Y176" i="23"/>
  <c r="AA176" i="23" s="1"/>
  <c r="X176" i="23"/>
  <c r="AA173" i="23"/>
  <c r="Y173" i="23"/>
  <c r="X173" i="23"/>
  <c r="AA172" i="23"/>
  <c r="N172" i="23"/>
  <c r="X172" i="23" s="1"/>
  <c r="X170" i="23" s="1"/>
  <c r="X169" i="23" s="1"/>
  <c r="I172" i="23"/>
  <c r="Z170" i="23"/>
  <c r="N170" i="23"/>
  <c r="N169" i="23" s="1"/>
  <c r="M170" i="23"/>
  <c r="L170" i="23"/>
  <c r="K170" i="23"/>
  <c r="J170" i="23"/>
  <c r="I170" i="23"/>
  <c r="I169" i="23" s="1"/>
  <c r="H170" i="23"/>
  <c r="W169" i="23"/>
  <c r="V169" i="23"/>
  <c r="U169" i="23"/>
  <c r="T169" i="23"/>
  <c r="M169" i="23"/>
  <c r="L169" i="23"/>
  <c r="K169" i="23"/>
  <c r="J169" i="23"/>
  <c r="H169" i="23"/>
  <c r="AA167" i="23"/>
  <c r="Y167" i="23"/>
  <c r="X167" i="23"/>
  <c r="W167" i="23"/>
  <c r="X166" i="23"/>
  <c r="Y166" i="23" s="1"/>
  <c r="AA166" i="23" s="1"/>
  <c r="W166" i="23"/>
  <c r="AA165" i="23"/>
  <c r="Y165" i="23"/>
  <c r="X165" i="23"/>
  <c r="W165" i="23"/>
  <c r="X164" i="23"/>
  <c r="Y164" i="23" s="1"/>
  <c r="AA164" i="23" s="1"/>
  <c r="W164" i="23"/>
  <c r="AA163" i="23"/>
  <c r="Y163" i="23"/>
  <c r="X163" i="23"/>
  <c r="W163" i="23"/>
  <c r="X162" i="23"/>
  <c r="W162" i="23"/>
  <c r="AA162" i="23" s="1"/>
  <c r="U162" i="23"/>
  <c r="AA161" i="23"/>
  <c r="Y161" i="23"/>
  <c r="X161" i="23"/>
  <c r="W161" i="23"/>
  <c r="X160" i="23"/>
  <c r="Y160" i="23" s="1"/>
  <c r="AA160" i="23" s="1"/>
  <c r="W160" i="23"/>
  <c r="X159" i="23"/>
  <c r="Y159" i="23" s="1"/>
  <c r="Z159" i="23" s="1"/>
  <c r="Z145" i="23" s="1"/>
  <c r="T159" i="23"/>
  <c r="W159" i="23" s="1"/>
  <c r="AA159" i="23" s="1"/>
  <c r="AA158" i="23"/>
  <c r="Y158" i="23"/>
  <c r="X158" i="23"/>
  <c r="W158" i="23"/>
  <c r="AA157" i="23"/>
  <c r="Y157" i="23"/>
  <c r="X157" i="23"/>
  <c r="W157" i="23"/>
  <c r="N157" i="23"/>
  <c r="U156" i="23"/>
  <c r="T156" i="23"/>
  <c r="X156" i="23" s="1"/>
  <c r="I156" i="23"/>
  <c r="Y155" i="23"/>
  <c r="AA155" i="23" s="1"/>
  <c r="X155" i="23"/>
  <c r="W155" i="23"/>
  <c r="Y154" i="23"/>
  <c r="X154" i="23"/>
  <c r="W154" i="23"/>
  <c r="AA154" i="23" s="1"/>
  <c r="U154" i="23"/>
  <c r="AA153" i="23"/>
  <c r="Y153" i="23"/>
  <c r="X153" i="23"/>
  <c r="W153" i="23"/>
  <c r="AA152" i="23"/>
  <c r="X152" i="23"/>
  <c r="W152" i="23"/>
  <c r="Y151" i="23"/>
  <c r="AA151" i="23" s="1"/>
  <c r="X151" i="23"/>
  <c r="W151" i="23"/>
  <c r="N151" i="23"/>
  <c r="O150" i="23"/>
  <c r="W150" i="23" s="1"/>
  <c r="N150" i="23"/>
  <c r="X150" i="23" s="1"/>
  <c r="Y150" i="23" s="1"/>
  <c r="M150" i="23"/>
  <c r="O149" i="23"/>
  <c r="X149" i="23" s="1"/>
  <c r="Y149" i="23" s="1"/>
  <c r="W148" i="23"/>
  <c r="N148" i="23"/>
  <c r="X148" i="23" s="1"/>
  <c r="Y148" i="23" s="1"/>
  <c r="AA148" i="23" s="1"/>
  <c r="W147" i="23"/>
  <c r="N147" i="23"/>
  <c r="N145" i="23" s="1"/>
  <c r="X146" i="23"/>
  <c r="Y146" i="23" s="1"/>
  <c r="W146" i="23"/>
  <c r="AA146" i="23" s="1"/>
  <c r="S145" i="23"/>
  <c r="W143" i="23"/>
  <c r="N143" i="23"/>
  <c r="X143" i="23" s="1"/>
  <c r="AA142" i="23"/>
  <c r="X142" i="23"/>
  <c r="W142" i="23"/>
  <c r="BS141" i="23"/>
  <c r="X141" i="23"/>
  <c r="W141" i="23"/>
  <c r="AA141" i="23" s="1"/>
  <c r="I141" i="23"/>
  <c r="AA140" i="23"/>
  <c r="X140" i="23"/>
  <c r="W140" i="23"/>
  <c r="AA139" i="23"/>
  <c r="X139" i="23"/>
  <c r="W139" i="23"/>
  <c r="Z138" i="23"/>
  <c r="Y138" i="23"/>
  <c r="AA138" i="23" s="1"/>
  <c r="X138" i="23"/>
  <c r="W138" i="23"/>
  <c r="X137" i="23"/>
  <c r="Y137" i="23" s="1"/>
  <c r="Z137" i="23" s="1"/>
  <c r="W137" i="23"/>
  <c r="AA137" i="23" s="1"/>
  <c r="AA136" i="23"/>
  <c r="X136" i="23"/>
  <c r="W136" i="23"/>
  <c r="X135" i="23"/>
  <c r="Y135" i="23" s="1"/>
  <c r="Z135" i="23" s="1"/>
  <c r="W135" i="23"/>
  <c r="AA135" i="23" s="1"/>
  <c r="Y134" i="23"/>
  <c r="X134" i="23"/>
  <c r="W134" i="23"/>
  <c r="AA134" i="23" s="1"/>
  <c r="W133" i="23"/>
  <c r="AA133" i="23" s="1"/>
  <c r="N133" i="23"/>
  <c r="X133" i="23" s="1"/>
  <c r="X132" i="23"/>
  <c r="W132" i="23"/>
  <c r="I132" i="23"/>
  <c r="I126" i="23" s="1"/>
  <c r="AD131" i="23"/>
  <c r="W131" i="23"/>
  <c r="AA131" i="23" s="1"/>
  <c r="O131" i="23"/>
  <c r="X131" i="23" s="1"/>
  <c r="X130" i="23"/>
  <c r="W130" i="23"/>
  <c r="AA130" i="23" s="1"/>
  <c r="X129" i="23"/>
  <c r="W129" i="23"/>
  <c r="AA129" i="23" s="1"/>
  <c r="S128" i="23"/>
  <c r="O128" i="23"/>
  <c r="O126" i="23" s="1"/>
  <c r="Z127" i="23"/>
  <c r="X127" i="23"/>
  <c r="W127" i="23"/>
  <c r="AA127" i="23" s="1"/>
  <c r="U127" i="23"/>
  <c r="T127" i="23"/>
  <c r="N127" i="23"/>
  <c r="Z126" i="23"/>
  <c r="Y126" i="23"/>
  <c r="V126" i="23"/>
  <c r="U126" i="23"/>
  <c r="T126" i="23"/>
  <c r="S126" i="23"/>
  <c r="R126" i="23"/>
  <c r="Q126" i="23"/>
  <c r="P126" i="23"/>
  <c r="N126" i="23"/>
  <c r="M126" i="23"/>
  <c r="L126" i="23"/>
  <c r="K126" i="23"/>
  <c r="J126" i="23"/>
  <c r="J109" i="23" s="1"/>
  <c r="H126" i="23"/>
  <c r="U124" i="23"/>
  <c r="T124" i="23"/>
  <c r="W124" i="23" s="1"/>
  <c r="AA124" i="23" s="1"/>
  <c r="N124" i="23"/>
  <c r="X124" i="23" s="1"/>
  <c r="Y124" i="23" s="1"/>
  <c r="Z124" i="23" s="1"/>
  <c r="X123" i="23"/>
  <c r="W123" i="23"/>
  <c r="AA123" i="23" s="1"/>
  <c r="N123" i="23"/>
  <c r="X122" i="23"/>
  <c r="W122" i="23"/>
  <c r="AA122" i="23" s="1"/>
  <c r="Y121" i="23"/>
  <c r="Z121" i="23" s="1"/>
  <c r="W121" i="23"/>
  <c r="AA121" i="23" s="1"/>
  <c r="T121" i="23"/>
  <c r="N121" i="23"/>
  <c r="X121" i="23" s="1"/>
  <c r="I121" i="23"/>
  <c r="X118" i="23"/>
  <c r="W118" i="23"/>
  <c r="AA118" i="23" s="1"/>
  <c r="AA117" i="23"/>
  <c r="X117" i="23"/>
  <c r="W117" i="23"/>
  <c r="AA116" i="23"/>
  <c r="Y116" i="23"/>
  <c r="X116" i="23"/>
  <c r="W116" i="23"/>
  <c r="W115" i="23"/>
  <c r="N115" i="23"/>
  <c r="X115" i="23" s="1"/>
  <c r="Y115" i="23" s="1"/>
  <c r="AA115" i="23" s="1"/>
  <c r="X114" i="23"/>
  <c r="Y114" i="23" s="1"/>
  <c r="W114" i="23"/>
  <c r="AA114" i="23" s="1"/>
  <c r="I114" i="23"/>
  <c r="Z113" i="23"/>
  <c r="X113" i="23"/>
  <c r="X112" i="23" s="1"/>
  <c r="W113" i="23"/>
  <c r="AA113" i="23" s="1"/>
  <c r="O113" i="23"/>
  <c r="Z112" i="23"/>
  <c r="Y112" i="23"/>
  <c r="U112" i="23"/>
  <c r="T112" i="23"/>
  <c r="S112" i="23"/>
  <c r="R112" i="23"/>
  <c r="Q112" i="23"/>
  <c r="P112" i="23"/>
  <c r="O112" i="23"/>
  <c r="N112" i="23"/>
  <c r="M112" i="23"/>
  <c r="L112" i="23"/>
  <c r="L109" i="23" s="1"/>
  <c r="L28" i="23" s="1"/>
  <c r="L18" i="23" s="1"/>
  <c r="K112" i="23"/>
  <c r="J112" i="23"/>
  <c r="BT110" i="23"/>
  <c r="BU110" i="23" s="1"/>
  <c r="Z110" i="23"/>
  <c r="Y110" i="23"/>
  <c r="U110" i="23"/>
  <c r="T110" i="23"/>
  <c r="S110" i="23"/>
  <c r="X110" i="23" s="1"/>
  <c r="X109" i="23" s="1"/>
  <c r="N110" i="23"/>
  <c r="N109" i="23" s="1"/>
  <c r="Z109" i="23"/>
  <c r="Y109" i="23"/>
  <c r="U109" i="23"/>
  <c r="T109" i="23"/>
  <c r="S109" i="23"/>
  <c r="S79" i="23" s="1"/>
  <c r="S46" i="23" s="1"/>
  <c r="S45" i="23" s="1"/>
  <c r="R109" i="23"/>
  <c r="Q109" i="23"/>
  <c r="P109" i="23"/>
  <c r="O109" i="23"/>
  <c r="M109" i="23"/>
  <c r="K109" i="23"/>
  <c r="W107" i="23"/>
  <c r="AA107" i="23" s="1"/>
  <c r="N107" i="23"/>
  <c r="X107" i="23" s="1"/>
  <c r="X106" i="23"/>
  <c r="Y106" i="23" s="1"/>
  <c r="W106" i="23"/>
  <c r="Y105" i="23"/>
  <c r="Z105" i="23" s="1"/>
  <c r="X105" i="23"/>
  <c r="W105" i="23"/>
  <c r="AA105" i="23" s="1"/>
  <c r="X104" i="23"/>
  <c r="W104" i="23"/>
  <c r="AA104" i="23" s="1"/>
  <c r="Y103" i="23"/>
  <c r="Z103" i="23" s="1"/>
  <c r="X103" i="23"/>
  <c r="W103" i="23"/>
  <c r="AA103" i="23" s="1"/>
  <c r="Z102" i="23"/>
  <c r="Y102" i="23"/>
  <c r="AA102" i="23" s="1"/>
  <c r="X102" i="23"/>
  <c r="W102" i="23"/>
  <c r="AA101" i="23"/>
  <c r="X101" i="23"/>
  <c r="W101" i="23"/>
  <c r="Z100" i="23"/>
  <c r="Z79" i="23" s="1"/>
  <c r="Y100" i="23"/>
  <c r="AA100" i="23" s="1"/>
  <c r="W100" i="23"/>
  <c r="N100" i="23"/>
  <c r="X100" i="23" s="1"/>
  <c r="W99" i="23"/>
  <c r="AA99" i="23" s="1"/>
  <c r="N99" i="23"/>
  <c r="X99" i="23" s="1"/>
  <c r="Z98" i="23"/>
  <c r="Y98" i="23"/>
  <c r="X98" i="23"/>
  <c r="T98" i="23"/>
  <c r="W98" i="23" s="1"/>
  <c r="AA98" i="23" s="1"/>
  <c r="N98" i="23"/>
  <c r="AA97" i="23"/>
  <c r="Z97" i="23"/>
  <c r="Y97" i="23"/>
  <c r="W97" i="23"/>
  <c r="T97" i="23"/>
  <c r="U97" i="23" s="1"/>
  <c r="U79" i="23" s="1"/>
  <c r="N97" i="23"/>
  <c r="X97" i="23" s="1"/>
  <c r="W94" i="23"/>
  <c r="N94" i="23"/>
  <c r="X94" i="23" s="1"/>
  <c r="Y94" i="23" s="1"/>
  <c r="AA94" i="23" s="1"/>
  <c r="X93" i="23"/>
  <c r="W93" i="23"/>
  <c r="AA93" i="23" s="1"/>
  <c r="AA92" i="23"/>
  <c r="X92" i="23"/>
  <c r="W92" i="23"/>
  <c r="I92" i="23"/>
  <c r="X91" i="23"/>
  <c r="Y91" i="23" s="1"/>
  <c r="AA91" i="23" s="1"/>
  <c r="W91" i="23"/>
  <c r="AA90" i="23"/>
  <c r="Y90" i="23"/>
  <c r="X90" i="23"/>
  <c r="W90" i="23"/>
  <c r="I90" i="23"/>
  <c r="W89" i="23"/>
  <c r="AA89" i="23" s="1"/>
  <c r="N89" i="23"/>
  <c r="X89" i="23" s="1"/>
  <c r="AA88" i="23"/>
  <c r="X88" i="23"/>
  <c r="W88" i="23"/>
  <c r="X87" i="23"/>
  <c r="Y87" i="23" s="1"/>
  <c r="AA87" i="23" s="1"/>
  <c r="W87" i="23"/>
  <c r="U86" i="23"/>
  <c r="T86" i="23"/>
  <c r="T79" i="23" s="1"/>
  <c r="W85" i="23"/>
  <c r="AA85" i="23" s="1"/>
  <c r="N85" i="23"/>
  <c r="X85" i="23" s="1"/>
  <c r="AA84" i="23"/>
  <c r="W84" i="23"/>
  <c r="N84" i="23"/>
  <c r="X84" i="23" s="1"/>
  <c r="Z83" i="23"/>
  <c r="W83" i="23"/>
  <c r="AA83" i="23" s="1"/>
  <c r="N83" i="23"/>
  <c r="X83" i="23" s="1"/>
  <c r="X82" i="23"/>
  <c r="Y82" i="23" s="1"/>
  <c r="W82" i="23"/>
  <c r="AA82" i="23" s="1"/>
  <c r="U82" i="23"/>
  <c r="N82" i="23"/>
  <c r="O81" i="23"/>
  <c r="W81" i="23" s="1"/>
  <c r="N81" i="23"/>
  <c r="X81" i="23" s="1"/>
  <c r="Y81" i="23" s="1"/>
  <c r="M81" i="23"/>
  <c r="S80" i="23"/>
  <c r="O80" i="23"/>
  <c r="X80" i="23" s="1"/>
  <c r="N80" i="23"/>
  <c r="N79" i="23" s="1"/>
  <c r="M80" i="23"/>
  <c r="V79" i="23"/>
  <c r="R79" i="23"/>
  <c r="Q79" i="23"/>
  <c r="P79" i="23"/>
  <c r="M79" i="23"/>
  <c r="L79" i="23"/>
  <c r="K79" i="23"/>
  <c r="J79" i="23"/>
  <c r="I79" i="23"/>
  <c r="H79" i="23"/>
  <c r="W77" i="23"/>
  <c r="AA77" i="23" s="1"/>
  <c r="N77" i="23"/>
  <c r="X77" i="23" s="1"/>
  <c r="BR76" i="23"/>
  <c r="X76" i="23"/>
  <c r="W76" i="23"/>
  <c r="AA76" i="23" s="1"/>
  <c r="N75" i="23"/>
  <c r="W74" i="23"/>
  <c r="W73" i="23"/>
  <c r="W72" i="23" s="1"/>
  <c r="T73" i="23"/>
  <c r="BS72" i="23"/>
  <c r="Y72" i="23"/>
  <c r="Z72" i="23" s="1"/>
  <c r="V72" i="23"/>
  <c r="U72" i="23"/>
  <c r="T72" i="23"/>
  <c r="S72" i="23"/>
  <c r="R72" i="23"/>
  <c r="N72" i="23"/>
  <c r="X72" i="23" s="1"/>
  <c r="W71" i="23"/>
  <c r="AA71" i="23" s="1"/>
  <c r="S71" i="23"/>
  <c r="N71" i="23"/>
  <c r="X71" i="23" s="1"/>
  <c r="Y71" i="23" s="1"/>
  <c r="X70" i="23"/>
  <c r="W70" i="23"/>
  <c r="AA70" i="23" s="1"/>
  <c r="Y69" i="23"/>
  <c r="X69" i="23"/>
  <c r="S69" i="23"/>
  <c r="W69" i="23" s="1"/>
  <c r="AA69" i="23" s="1"/>
  <c r="N69" i="23"/>
  <c r="AA68" i="23"/>
  <c r="X68" i="23"/>
  <c r="W68" i="23"/>
  <c r="N68" i="23"/>
  <c r="AA67" i="23"/>
  <c r="X67" i="23"/>
  <c r="W67" i="23"/>
  <c r="I67" i="23"/>
  <c r="BX66" i="23"/>
  <c r="BX201" i="23" s="1"/>
  <c r="BU66" i="23"/>
  <c r="BS66" i="23"/>
  <c r="BR66" i="23"/>
  <c r="X66" i="23"/>
  <c r="Y66" i="23" s="1"/>
  <c r="Z66" i="23" s="1"/>
  <c r="W66" i="23"/>
  <c r="X65" i="23"/>
  <c r="Y65" i="23" s="1"/>
  <c r="W65" i="23"/>
  <c r="AA65" i="23" s="1"/>
  <c r="U64" i="23"/>
  <c r="T64" i="23"/>
  <c r="X64" i="23" s="1"/>
  <c r="X63" i="23"/>
  <c r="W63" i="23"/>
  <c r="AA63" i="23" s="1"/>
  <c r="X62" i="23"/>
  <c r="W62" i="23"/>
  <c r="AA62" i="23" s="1"/>
  <c r="W61" i="23"/>
  <c r="N61" i="23"/>
  <c r="X61" i="23" s="1"/>
  <c r="Y61" i="23" s="1"/>
  <c r="AA61" i="23" s="1"/>
  <c r="X60" i="23"/>
  <c r="W60" i="23"/>
  <c r="AA60" i="23" s="1"/>
  <c r="U59" i="23"/>
  <c r="T59" i="23"/>
  <c r="S59" i="23"/>
  <c r="N59" i="23"/>
  <c r="X59" i="23" s="1"/>
  <c r="Y59" i="23" s="1"/>
  <c r="AA58" i="23"/>
  <c r="Y58" i="23"/>
  <c r="X58" i="23"/>
  <c r="W58" i="23"/>
  <c r="Y57" i="23"/>
  <c r="Z57" i="23" s="1"/>
  <c r="X57" i="23"/>
  <c r="W57" i="23"/>
  <c r="AA57" i="23" s="1"/>
  <c r="U57" i="23"/>
  <c r="T57" i="23"/>
  <c r="O57" i="23"/>
  <c r="X56" i="23"/>
  <c r="Y56" i="23" s="1"/>
  <c r="W56" i="23"/>
  <c r="U56" i="23"/>
  <c r="T56" i="23"/>
  <c r="X55" i="23"/>
  <c r="X54" i="23" s="1"/>
  <c r="W55" i="23"/>
  <c r="W54" i="23" s="1"/>
  <c r="N55" i="23"/>
  <c r="N54" i="23" s="1"/>
  <c r="V54" i="23"/>
  <c r="U54" i="23"/>
  <c r="T54" i="23"/>
  <c r="S54" i="23"/>
  <c r="R54" i="23"/>
  <c r="R46" i="23" s="1"/>
  <c r="R45" i="23" s="1"/>
  <c r="Q54" i="23"/>
  <c r="Q46" i="23" s="1"/>
  <c r="Q45" i="23" s="1"/>
  <c r="P54" i="23"/>
  <c r="O54" i="23"/>
  <c r="K54" i="23"/>
  <c r="X52" i="23"/>
  <c r="W52" i="23"/>
  <c r="AA52" i="23" s="1"/>
  <c r="BS51" i="23"/>
  <c r="W51" i="23"/>
  <c r="AA51" i="23" s="1"/>
  <c r="U51" i="23"/>
  <c r="T51" i="23"/>
  <c r="X51" i="23" s="1"/>
  <c r="Y51" i="23" s="1"/>
  <c r="Y46" i="23" s="1"/>
  <c r="BU50" i="23"/>
  <c r="BS50" i="23"/>
  <c r="Y50" i="23"/>
  <c r="Z50" i="23" s="1"/>
  <c r="Z46" i="23" s="1"/>
  <c r="T50" i="23"/>
  <c r="W50" i="23" s="1"/>
  <c r="N50" i="23"/>
  <c r="X50" i="23" s="1"/>
  <c r="Y49" i="23"/>
  <c r="X49" i="23"/>
  <c r="W49" i="23"/>
  <c r="AA49" i="23" s="1"/>
  <c r="W48" i="23"/>
  <c r="AA48" i="23" s="1"/>
  <c r="N48" i="23"/>
  <c r="X48" i="23" s="1"/>
  <c r="X46" i="23" s="1"/>
  <c r="X47" i="23"/>
  <c r="W47" i="23"/>
  <c r="I47" i="23"/>
  <c r="AA47" i="23" s="1"/>
  <c r="V46" i="23"/>
  <c r="P46" i="23"/>
  <c r="P45" i="23" s="1"/>
  <c r="V45" i="23"/>
  <c r="K45" i="23"/>
  <c r="K44" i="23"/>
  <c r="Z43" i="23"/>
  <c r="Y43" i="23"/>
  <c r="Y42" i="23" s="1"/>
  <c r="L22" i="22" s="1"/>
  <c r="S43" i="23"/>
  <c r="Q43" i="23"/>
  <c r="Q42" i="23" s="1"/>
  <c r="O42" i="23" s="1"/>
  <c r="P43" i="23"/>
  <c r="O43" i="23" s="1"/>
  <c r="N43" i="23"/>
  <c r="M43" i="23"/>
  <c r="M42" i="23" s="1"/>
  <c r="L43" i="23"/>
  <c r="Z42" i="23"/>
  <c r="U42" i="23"/>
  <c r="T42" i="23"/>
  <c r="S42" i="23"/>
  <c r="R42" i="23"/>
  <c r="P42" i="23"/>
  <c r="N42" i="23"/>
  <c r="L42" i="23"/>
  <c r="K42" i="23"/>
  <c r="J42" i="23"/>
  <c r="Z41" i="23"/>
  <c r="U41" i="23"/>
  <c r="T41" i="23"/>
  <c r="S41" i="23"/>
  <c r="S37" i="23" s="1"/>
  <c r="R41" i="23"/>
  <c r="P41" i="23"/>
  <c r="O41" i="23"/>
  <c r="W41" i="23" s="1"/>
  <c r="AA41" i="23" s="1"/>
  <c r="N41" i="23"/>
  <c r="X41" i="23" s="1"/>
  <c r="I41" i="23"/>
  <c r="BS40" i="23"/>
  <c r="Z40" i="23"/>
  <c r="T40" i="23"/>
  <c r="T37" i="23" s="1"/>
  <c r="X39" i="23"/>
  <c r="Y39" i="23" s="1"/>
  <c r="BR38" i="23"/>
  <c r="N38" i="23"/>
  <c r="X38" i="23" s="1"/>
  <c r="V37" i="23"/>
  <c r="U37" i="23"/>
  <c r="R37" i="23"/>
  <c r="Q37" i="23"/>
  <c r="P37" i="23"/>
  <c r="K37" i="23"/>
  <c r="BR34" i="23"/>
  <c r="W34" i="23"/>
  <c r="AA34" i="23" s="1"/>
  <c r="U34" i="23"/>
  <c r="T34" i="23" s="1"/>
  <c r="S34" i="23"/>
  <c r="R34" i="23"/>
  <c r="O34" i="23"/>
  <c r="N34" i="23"/>
  <c r="BT33" i="23"/>
  <c r="BS33" i="23"/>
  <c r="U33" i="23"/>
  <c r="U29" i="23" s="1"/>
  <c r="T33" i="23"/>
  <c r="W33" i="23" s="1"/>
  <c r="AA33" i="23" s="1"/>
  <c r="N33" i="23"/>
  <c r="X33" i="23" s="1"/>
  <c r="BR32" i="23"/>
  <c r="AA32" i="23"/>
  <c r="X32" i="23"/>
  <c r="W32" i="23"/>
  <c r="N32" i="23"/>
  <c r="BR31" i="23"/>
  <c r="X31" i="23"/>
  <c r="Y31" i="23" s="1"/>
  <c r="Z31" i="23" s="1"/>
  <c r="W31" i="23"/>
  <c r="AA31" i="23" s="1"/>
  <c r="S31" i="23"/>
  <c r="O31" i="23"/>
  <c r="N31" i="23"/>
  <c r="BT30" i="23"/>
  <c r="U30" i="23"/>
  <c r="T30" i="23"/>
  <c r="S30" i="23"/>
  <c r="W30" i="23" s="1"/>
  <c r="N30" i="23"/>
  <c r="N29" i="23" s="1"/>
  <c r="V29" i="23"/>
  <c r="S29" i="23"/>
  <c r="Q29" i="23"/>
  <c r="Q28" i="23" s="1"/>
  <c r="P29" i="23"/>
  <c r="O29" i="23"/>
  <c r="M29" i="23"/>
  <c r="M28" i="23" s="1"/>
  <c r="L29" i="23"/>
  <c r="K29" i="23"/>
  <c r="J29" i="23"/>
  <c r="J28" i="23" s="1"/>
  <c r="J18" i="23" s="1"/>
  <c r="I29" i="23"/>
  <c r="I28" i="23" s="1"/>
  <c r="I18" i="23" s="1"/>
  <c r="H29" i="23"/>
  <c r="H28" i="23" s="1"/>
  <c r="H18" i="23" s="1"/>
  <c r="S28" i="23"/>
  <c r="S18" i="23" s="1"/>
  <c r="S17" i="23" s="1"/>
  <c r="K28" i="23"/>
  <c r="BT26" i="23"/>
  <c r="BS26" i="23"/>
  <c r="BR26" i="23"/>
  <c r="Z26" i="23"/>
  <c r="S26" i="23"/>
  <c r="R26" i="23"/>
  <c r="N26" i="23"/>
  <c r="BO25" i="23"/>
  <c r="T25" i="23"/>
  <c r="U25" i="23" s="1"/>
  <c r="S25" i="23"/>
  <c r="O25" i="23"/>
  <c r="W25" i="23" s="1"/>
  <c r="N25" i="23"/>
  <c r="BS25" i="23" s="1"/>
  <c r="AA24" i="23"/>
  <c r="Z24" i="23"/>
  <c r="W24" i="23"/>
  <c r="N24" i="23"/>
  <c r="X24" i="23" s="1"/>
  <c r="BU23" i="23"/>
  <c r="X23" i="23"/>
  <c r="AA23" i="23" s="1"/>
  <c r="W23" i="23"/>
  <c r="J15" i="22" s="1"/>
  <c r="O23" i="23"/>
  <c r="M23" i="23"/>
  <c r="BM22" i="23"/>
  <c r="W22" i="23"/>
  <c r="N22" i="23"/>
  <c r="M22" i="23"/>
  <c r="M19" i="23" s="1"/>
  <c r="M18" i="23" s="1"/>
  <c r="BU21" i="23"/>
  <c r="BR21" i="23"/>
  <c r="AA21" i="23"/>
  <c r="X21" i="23"/>
  <c r="W21" i="23"/>
  <c r="O21" i="23"/>
  <c r="BZ20" i="23"/>
  <c r="BT20" i="23"/>
  <c r="BR20" i="23"/>
  <c r="Z20" i="23"/>
  <c r="U20" i="23"/>
  <c r="T20" i="23" s="1"/>
  <c r="X20" i="23" s="1"/>
  <c r="S20" i="23"/>
  <c r="O20" i="23"/>
  <c r="N20" i="23"/>
  <c r="BR19" i="23"/>
  <c r="Z19" i="23"/>
  <c r="S19" i="23"/>
  <c r="Q19" i="23"/>
  <c r="P19" i="23"/>
  <c r="K18" i="23"/>
  <c r="K17" i="23" s="1"/>
  <c r="BT17" i="23"/>
  <c r="BS17" i="23"/>
  <c r="AB17" i="23"/>
  <c r="BR9" i="23"/>
  <c r="BS7" i="23"/>
  <c r="BR2" i="23"/>
  <c r="BR4" i="23" s="1"/>
  <c r="L32" i="22"/>
  <c r="I32" i="22"/>
  <c r="H32" i="22"/>
  <c r="L31" i="22"/>
  <c r="L30" i="22"/>
  <c r="U29" i="22"/>
  <c r="W27" i="22"/>
  <c r="U27" i="22"/>
  <c r="H27" i="22"/>
  <c r="B27" i="22"/>
  <c r="M23" i="22"/>
  <c r="I23" i="22"/>
  <c r="H23" i="22"/>
  <c r="H19" i="22" s="1"/>
  <c r="B23" i="22"/>
  <c r="N22" i="22"/>
  <c r="M22" i="22"/>
  <c r="M21" i="22"/>
  <c r="C21" i="22"/>
  <c r="F21" i="22" s="1"/>
  <c r="M20" i="22"/>
  <c r="F20" i="22"/>
  <c r="C20" i="22"/>
  <c r="M19" i="22"/>
  <c r="L18" i="22"/>
  <c r="C18" i="22"/>
  <c r="F18" i="22" s="1"/>
  <c r="B18" i="22"/>
  <c r="N17" i="22"/>
  <c r="M17" i="22"/>
  <c r="L17" i="22"/>
  <c r="J17" i="22"/>
  <c r="I17" i="22"/>
  <c r="C17" i="22"/>
  <c r="F17" i="22" s="1"/>
  <c r="L16" i="22"/>
  <c r="K16" i="22"/>
  <c r="J16" i="22"/>
  <c r="C16" i="22"/>
  <c r="F16" i="22" s="1"/>
  <c r="B16" i="22"/>
  <c r="M15" i="22"/>
  <c r="L15" i="22"/>
  <c r="N15" i="22" s="1"/>
  <c r="I15" i="22"/>
  <c r="G15" i="22"/>
  <c r="C15" i="22"/>
  <c r="C11" i="22" s="1"/>
  <c r="M14" i="22"/>
  <c r="J14" i="22"/>
  <c r="I14" i="22"/>
  <c r="D14" i="22"/>
  <c r="K14" i="22" s="1"/>
  <c r="C14" i="22"/>
  <c r="M13" i="22"/>
  <c r="L13" i="22"/>
  <c r="N13" i="22" s="1"/>
  <c r="K13" i="22"/>
  <c r="J13" i="22"/>
  <c r="I13" i="22"/>
  <c r="G13" i="22"/>
  <c r="G11" i="22" s="1"/>
  <c r="F13" i="22"/>
  <c r="D13" i="22"/>
  <c r="D11" i="22" s="1"/>
  <c r="C13" i="22"/>
  <c r="N12" i="22"/>
  <c r="M12" i="22"/>
  <c r="L12" i="22"/>
  <c r="F12" i="22"/>
  <c r="M11" i="22"/>
  <c r="I11" i="22"/>
  <c r="H11" i="22"/>
  <c r="H10" i="22" s="1"/>
  <c r="H9" i="22" s="1"/>
  <c r="H7" i="22" s="1"/>
  <c r="R11" i="22" s="1"/>
  <c r="E11" i="22"/>
  <c r="B11" i="22"/>
  <c r="Q10" i="22"/>
  <c r="M10" i="22"/>
  <c r="B10" i="22"/>
  <c r="A3" i="22"/>
  <c r="T2" i="22"/>
  <c r="Q1" i="22"/>
  <c r="BU20" i="23" l="1"/>
  <c r="K12" i="22"/>
  <c r="I19" i="22"/>
  <c r="I10" i="22" s="1"/>
  <c r="I9" i="22" s="1"/>
  <c r="I7" i="22" s="1"/>
  <c r="G23" i="22"/>
  <c r="G19" i="22" s="1"/>
  <c r="G10" i="22" s="1"/>
  <c r="G9" i="22" s="1"/>
  <c r="G7" i="22" s="1"/>
  <c r="X34" i="23"/>
  <c r="R29" i="23"/>
  <c r="R28" i="23" s="1"/>
  <c r="AA150" i="23"/>
  <c r="AA197" i="23"/>
  <c r="Z197" i="23"/>
  <c r="F10" i="28"/>
  <c r="T19" i="23"/>
  <c r="W20" i="23"/>
  <c r="R19" i="23"/>
  <c r="X26" i="23"/>
  <c r="W26" i="23"/>
  <c r="J18" i="22" s="1"/>
  <c r="W29" i="23"/>
  <c r="P28" i="23"/>
  <c r="T29" i="23"/>
  <c r="X30" i="23"/>
  <c r="W46" i="23"/>
  <c r="AA50" i="23"/>
  <c r="AA56" i="23"/>
  <c r="Y80" i="23"/>
  <c r="Y79" i="23" s="1"/>
  <c r="S16" i="25"/>
  <c r="S15" i="25" s="1"/>
  <c r="S14" i="25" s="1"/>
  <c r="Z56" i="23"/>
  <c r="Z54" i="23" s="1"/>
  <c r="Z45" i="23" s="1"/>
  <c r="Y54" i="23"/>
  <c r="AA106" i="23"/>
  <c r="AA195" i="23"/>
  <c r="Z195" i="23"/>
  <c r="Y192" i="23"/>
  <c r="L29" i="22" s="1"/>
  <c r="BS4" i="23"/>
  <c r="K16" i="25"/>
  <c r="K15" i="25" s="1"/>
  <c r="K14" i="25" s="1"/>
  <c r="O38" i="29"/>
  <c r="F15" i="22"/>
  <c r="Y37" i="23"/>
  <c r="L21" i="22" s="1"/>
  <c r="N21" i="22" s="1"/>
  <c r="Z39" i="23"/>
  <c r="Z37" i="23" s="1"/>
  <c r="Y14" i="23"/>
  <c r="AZ6" i="24"/>
  <c r="AZ14" i="25"/>
  <c r="O19" i="23"/>
  <c r="X22" i="23"/>
  <c r="Y22" i="23" s="1"/>
  <c r="N19" i="23"/>
  <c r="AA59" i="23"/>
  <c r="Z59" i="23"/>
  <c r="AA66" i="23"/>
  <c r="AA81" i="23"/>
  <c r="M44" i="29"/>
  <c r="H44" i="29" s="1"/>
  <c r="F14" i="22"/>
  <c r="Q18" i="23"/>
  <c r="Q17" i="23" s="1"/>
  <c r="X43" i="23"/>
  <c r="X42" i="23" s="1"/>
  <c r="W43" i="23"/>
  <c r="M7" i="29"/>
  <c r="M40" i="29"/>
  <c r="H40" i="29" s="1"/>
  <c r="U19" i="23"/>
  <c r="N37" i="23"/>
  <c r="N28" i="23" s="1"/>
  <c r="T46" i="23"/>
  <c r="T45" i="23" s="1"/>
  <c r="AA55" i="23"/>
  <c r="T145" i="23"/>
  <c r="W156" i="23"/>
  <c r="AA156" i="23" s="1"/>
  <c r="AB18" i="25"/>
  <c r="AB16" i="25" s="1"/>
  <c r="AB15" i="25" s="1"/>
  <c r="AB14" i="25" s="1"/>
  <c r="AB38" i="25"/>
  <c r="AB35" i="25" s="1"/>
  <c r="O37" i="23"/>
  <c r="O79" i="23"/>
  <c r="O46" i="23" s="1"/>
  <c r="O45" i="23" s="1"/>
  <c r="W80" i="23"/>
  <c r="W86" i="23"/>
  <c r="AA86" i="23" s="1"/>
  <c r="W112" i="23"/>
  <c r="W128" i="23"/>
  <c r="AA128" i="23" s="1"/>
  <c r="Y170" i="23"/>
  <c r="M43" i="29"/>
  <c r="H43" i="29" s="1"/>
  <c r="X25" i="23"/>
  <c r="N46" i="23"/>
  <c r="N45" i="23" s="1"/>
  <c r="X86" i="23"/>
  <c r="X79" i="23" s="1"/>
  <c r="X128" i="23"/>
  <c r="X126" i="23" s="1"/>
  <c r="AA132" i="23"/>
  <c r="AT42" i="25"/>
  <c r="AT35" i="25" s="1"/>
  <c r="AT14" i="25" s="1"/>
  <c r="N16" i="29"/>
  <c r="H38" i="29"/>
  <c r="F39" i="29"/>
  <c r="L40" i="29"/>
  <c r="W40" i="23"/>
  <c r="W64" i="23"/>
  <c r="AA64" i="23" s="1"/>
  <c r="W126" i="23"/>
  <c r="X147" i="23"/>
  <c r="Y16" i="25"/>
  <c r="Y15" i="25" s="1"/>
  <c r="Y14" i="25" s="1"/>
  <c r="X40" i="23"/>
  <c r="BR40" i="23" s="1"/>
  <c r="U50" i="23"/>
  <c r="U46" i="23" s="1"/>
  <c r="W149" i="23"/>
  <c r="AA149" i="23" s="1"/>
  <c r="U159" i="23"/>
  <c r="U145" i="23" s="1"/>
  <c r="W110" i="23"/>
  <c r="K43" i="12"/>
  <c r="L43" i="12" s="1"/>
  <c r="L42" i="12" s="1"/>
  <c r="L41" i="12"/>
  <c r="L40" i="12"/>
  <c r="M40" i="12" s="1"/>
  <c r="L39" i="12"/>
  <c r="L38" i="12"/>
  <c r="L37" i="12"/>
  <c r="G37" i="12"/>
  <c r="P36" i="12"/>
  <c r="L36" i="12"/>
  <c r="G36" i="12"/>
  <c r="P35" i="12"/>
  <c r="L35" i="12"/>
  <c r="K35" i="12"/>
  <c r="G35" i="12"/>
  <c r="L33" i="12"/>
  <c r="H33" i="12"/>
  <c r="G33" i="12"/>
  <c r="L32" i="12"/>
  <c r="I31" i="12"/>
  <c r="L31" i="12" s="1"/>
  <c r="L26" i="12" s="1"/>
  <c r="G31" i="12"/>
  <c r="L30" i="12"/>
  <c r="L29" i="12"/>
  <c r="T28" i="12"/>
  <c r="Q28" i="12"/>
  <c r="R28" i="12" s="1"/>
  <c r="L28" i="12"/>
  <c r="H28" i="12"/>
  <c r="R27" i="12"/>
  <c r="L27" i="12"/>
  <c r="K26" i="12"/>
  <c r="M25" i="12"/>
  <c r="L25" i="12"/>
  <c r="G25" i="12"/>
  <c r="L24" i="12"/>
  <c r="K24" i="12"/>
  <c r="L19" i="12"/>
  <c r="K19" i="12"/>
  <c r="R17" i="12"/>
  <c r="L17" i="12"/>
  <c r="R16" i="12"/>
  <c r="L16" i="12"/>
  <c r="U15" i="12"/>
  <c r="V15" i="12" s="1"/>
  <c r="T15" i="12"/>
  <c r="R15" i="12"/>
  <c r="L15" i="12"/>
  <c r="R14" i="12"/>
  <c r="L14" i="12"/>
  <c r="K14" i="12"/>
  <c r="K10" i="12" s="1"/>
  <c r="K8" i="12" s="1"/>
  <c r="L13" i="12"/>
  <c r="L12" i="12"/>
  <c r="L10" i="12" s="1"/>
  <c r="L9" i="12"/>
  <c r="L8" i="12" s="1"/>
  <c r="Q5" i="12"/>
  <c r="C45" i="11"/>
  <c r="C6" i="11" s="1"/>
  <c r="C38" i="11"/>
  <c r="C37" i="11"/>
  <c r="C10" i="11"/>
  <c r="C8" i="11"/>
  <c r="C7" i="11"/>
  <c r="AA26" i="23" l="1"/>
  <c r="K18" i="22"/>
  <c r="N18" i="23"/>
  <c r="N17" i="23" s="1"/>
  <c r="Z192" i="23"/>
  <c r="Z169" i="23" s="1"/>
  <c r="X29" i="23"/>
  <c r="Y30" i="23"/>
  <c r="R18" i="23"/>
  <c r="R17" i="23" s="1"/>
  <c r="R15" i="22"/>
  <c r="R14" i="22"/>
  <c r="F11" i="22"/>
  <c r="BS22" i="23"/>
  <c r="Y19" i="23"/>
  <c r="L14" i="22"/>
  <c r="J38" i="29"/>
  <c r="T28" i="23"/>
  <c r="T18" i="23" s="1"/>
  <c r="T17" i="23" s="1"/>
  <c r="W19" i="23"/>
  <c r="J12" i="22"/>
  <c r="J11" i="22" s="1"/>
  <c r="G40" i="29"/>
  <c r="L44" i="29"/>
  <c r="G44" i="29" s="1"/>
  <c r="P18" i="23"/>
  <c r="O28" i="23"/>
  <c r="N17" i="29"/>
  <c r="O16" i="29"/>
  <c r="O17" i="29" s="1"/>
  <c r="AA40" i="23"/>
  <c r="W37" i="23"/>
  <c r="AA80" i="23"/>
  <c r="K17" i="22"/>
  <c r="AA25" i="23"/>
  <c r="J20" i="22"/>
  <c r="K11" i="22"/>
  <c r="U45" i="23"/>
  <c r="U28" i="23" s="1"/>
  <c r="U18" i="23" s="1"/>
  <c r="U17" i="23" s="1"/>
  <c r="Y147" i="23"/>
  <c r="X145" i="23"/>
  <c r="X45" i="23" s="1"/>
  <c r="Y169" i="23"/>
  <c r="L28" i="22"/>
  <c r="L27" i="22" s="1"/>
  <c r="W145" i="23"/>
  <c r="L8" i="22"/>
  <c r="W109" i="23"/>
  <c r="W79" i="23" s="1"/>
  <c r="W45" i="23" s="1"/>
  <c r="AA110" i="23"/>
  <c r="W42" i="23"/>
  <c r="AA43" i="23"/>
  <c r="BS2" i="23"/>
  <c r="BT4" i="23" s="1"/>
  <c r="X37" i="23"/>
  <c r="X19" i="23"/>
  <c r="L18" i="12"/>
  <c r="L7" i="12" s="1"/>
  <c r="M9" i="12"/>
  <c r="K42" i="12"/>
  <c r="K18" i="12" s="1"/>
  <c r="K7" i="12" s="1"/>
  <c r="O5" i="12" s="1"/>
  <c r="W28" i="23" l="1"/>
  <c r="W18" i="23" s="1"/>
  <c r="W17" i="23" s="1"/>
  <c r="Z30" i="23"/>
  <c r="Z29" i="23" s="1"/>
  <c r="Z28" i="23" s="1"/>
  <c r="Z18" i="23" s="1"/>
  <c r="Y29" i="23"/>
  <c r="AA30" i="23"/>
  <c r="AA147" i="23"/>
  <c r="Y145" i="23"/>
  <c r="Y45" i="23" s="1"/>
  <c r="N14" i="22"/>
  <c r="L11" i="22"/>
  <c r="K20" i="22"/>
  <c r="X28" i="23"/>
  <c r="X18" i="23" s="1"/>
  <c r="X17" i="23" s="1"/>
  <c r="W8" i="22"/>
  <c r="O40" i="29"/>
  <c r="O7" i="29"/>
  <c r="J7" i="22"/>
  <c r="K7" i="22"/>
  <c r="N40" i="29"/>
  <c r="N7" i="29"/>
  <c r="X29" i="22"/>
  <c r="R27" i="22"/>
  <c r="P17" i="23"/>
  <c r="O17" i="23" s="1"/>
  <c r="O18" i="23"/>
  <c r="I14" i="15"/>
  <c r="I10" i="15" s="1"/>
  <c r="H14" i="15"/>
  <c r="H10" i="15" s="1"/>
  <c r="I11" i="15"/>
  <c r="H11" i="15"/>
  <c r="G10" i="15"/>
  <c r="F10" i="15"/>
  <c r="E10" i="15"/>
  <c r="I27" i="14"/>
  <c r="F27" i="14"/>
  <c r="I26" i="14"/>
  <c r="I25" i="14"/>
  <c r="I24" i="14"/>
  <c r="I23" i="14"/>
  <c r="F23" i="14"/>
  <c r="I22" i="14"/>
  <c r="I21" i="14"/>
  <c r="I20" i="14"/>
  <c r="I18" i="14" s="1"/>
  <c r="I19" i="14"/>
  <c r="H18" i="14"/>
  <c r="I17" i="14"/>
  <c r="I16" i="14"/>
  <c r="G15" i="14"/>
  <c r="G12" i="14" s="1"/>
  <c r="G11" i="14" s="1"/>
  <c r="G6" i="14" s="1"/>
  <c r="I14" i="14"/>
  <c r="I13" i="14"/>
  <c r="H12" i="14"/>
  <c r="H11" i="14"/>
  <c r="I10" i="14"/>
  <c r="I8" i="14" s="1"/>
  <c r="I9" i="14"/>
  <c r="H8" i="14"/>
  <c r="G8" i="14"/>
  <c r="H6" i="14"/>
  <c r="F6" i="14"/>
  <c r="N11" i="22" l="1"/>
  <c r="J40" i="29"/>
  <c r="O44" i="29"/>
  <c r="J44" i="29" s="1"/>
  <c r="L23" i="22"/>
  <c r="N23" i="22" s="1"/>
  <c r="U23" i="22"/>
  <c r="BR45" i="23"/>
  <c r="I40" i="29"/>
  <c r="N44" i="29"/>
  <c r="I44" i="29" s="1"/>
  <c r="L20" i="22"/>
  <c r="Y28" i="23"/>
  <c r="Y18" i="23" s="1"/>
  <c r="Y17" i="23" s="1"/>
  <c r="Z17" i="23"/>
  <c r="I15" i="14"/>
  <c r="I12" i="14" s="1"/>
  <c r="I11" i="14" s="1"/>
  <c r="I6" i="14" s="1"/>
  <c r="BR7" i="23" l="1"/>
  <c r="BR17" i="23" s="1"/>
  <c r="BR5" i="23"/>
  <c r="BS6" i="23" s="1"/>
  <c r="Y13" i="23"/>
  <c r="BT18" i="23"/>
  <c r="BU18" i="23"/>
  <c r="L19" i="22"/>
  <c r="N20" i="22"/>
  <c r="A3" i="18"/>
  <c r="N19" i="22" l="1"/>
  <c r="L10" i="22"/>
  <c r="K24" i="21"/>
  <c r="K23" i="21"/>
  <c r="K22" i="21"/>
  <c r="K21" i="21"/>
  <c r="K20" i="21"/>
  <c r="K19" i="21"/>
  <c r="K18" i="21"/>
  <c r="K17" i="21"/>
  <c r="K16" i="21"/>
  <c r="K15" i="21"/>
  <c r="K14" i="21"/>
  <c r="K13" i="21"/>
  <c r="K12" i="21"/>
  <c r="K11" i="21"/>
  <c r="C8" i="20"/>
  <c r="A3" i="19"/>
  <c r="E41" i="19"/>
  <c r="C40" i="19"/>
  <c r="G39" i="19"/>
  <c r="D39" i="19"/>
  <c r="E39" i="19" s="1"/>
  <c r="C39" i="19"/>
  <c r="C38" i="19"/>
  <c r="C36" i="19" s="1"/>
  <c r="E34" i="19"/>
  <c r="E32" i="19" s="1"/>
  <c r="D32" i="19"/>
  <c r="C32" i="19"/>
  <c r="E30" i="19"/>
  <c r="D30" i="19"/>
  <c r="D29" i="19" s="1"/>
  <c r="D28" i="19" s="1"/>
  <c r="E29" i="19"/>
  <c r="E28" i="19" s="1"/>
  <c r="C29" i="19"/>
  <c r="C28" i="19" s="1"/>
  <c r="E22" i="19"/>
  <c r="E19" i="19" s="1"/>
  <c r="E18" i="19" s="1"/>
  <c r="E25" i="19" s="1"/>
  <c r="E23" i="19" s="1"/>
  <c r="E20" i="19"/>
  <c r="D19" i="19"/>
  <c r="D25" i="19" s="1"/>
  <c r="D23" i="19" s="1"/>
  <c r="C19" i="19"/>
  <c r="C18" i="19" s="1"/>
  <c r="C25" i="19" s="1"/>
  <c r="C23" i="19" s="1"/>
  <c r="D18" i="19"/>
  <c r="E17" i="19"/>
  <c r="D17" i="19"/>
  <c r="D40" i="19" s="1"/>
  <c r="E40" i="19" s="1"/>
  <c r="E16" i="19"/>
  <c r="D16" i="19"/>
  <c r="C13" i="19"/>
  <c r="D11" i="19"/>
  <c r="C11" i="19"/>
  <c r="D23" i="3"/>
  <c r="E29" i="1"/>
  <c r="E27" i="1"/>
  <c r="E23" i="1"/>
  <c r="E22" i="1"/>
  <c r="J12" i="17"/>
  <c r="I12" i="17"/>
  <c r="K12" i="17"/>
  <c r="J78" i="17"/>
  <c r="N10" i="22" l="1"/>
  <c r="L9" i="22"/>
  <c r="K10" i="21"/>
  <c r="H10" i="21"/>
  <c r="D15" i="19"/>
  <c r="A3" i="13"/>
  <c r="A3" i="12"/>
  <c r="A3" i="11"/>
  <c r="A3" i="16"/>
  <c r="R4" i="22" l="1"/>
  <c r="N9" i="22"/>
  <c r="L7" i="22"/>
  <c r="D38" i="19"/>
  <c r="D13" i="19"/>
  <c r="E15" i="19"/>
  <c r="E13" i="19" s="1"/>
  <c r="P10" i="8"/>
  <c r="AC10" i="8"/>
  <c r="AC185" i="8"/>
  <c r="P185" i="8"/>
  <c r="P442" i="8"/>
  <c r="AC442" i="8"/>
  <c r="A6" i="17"/>
  <c r="U7" i="22" l="1"/>
  <c r="R7" i="22"/>
  <c r="E38" i="19"/>
  <c r="E36" i="19" s="1"/>
  <c r="D36" i="19"/>
  <c r="H36" i="19" l="1"/>
  <c r="G36" i="19"/>
  <c r="M2" i="15"/>
  <c r="A3" i="6" l="1"/>
  <c r="A3" i="9"/>
  <c r="A3" i="7"/>
  <c r="A2" i="14"/>
  <c r="A3" i="4"/>
  <c r="A5" i="2"/>
  <c r="A3" i="15"/>
  <c r="A4" i="3"/>
  <c r="A3" i="8"/>
</calcChain>
</file>

<file path=xl/comments1.xml><?xml version="1.0" encoding="utf-8"?>
<comments xmlns="http://schemas.openxmlformats.org/spreadsheetml/2006/main">
  <authors>
    <author>Microsoft Office User</author>
    <author>ismail - [2010]</author>
  </authors>
  <commentList>
    <comment ref="H220" authorId="0">
      <text>
        <r>
          <rPr>
            <b/>
            <sz val="10"/>
            <color indexed="81"/>
            <rFont val="Calibri"/>
            <family val="2"/>
          </rPr>
          <t>Theo chỉ đạo của Chủ tịch ngày 29/10. Bằng hoặc giảm đi</t>
        </r>
      </text>
    </comment>
    <comment ref="H274" authorId="1">
      <text>
        <r>
          <rPr>
            <b/>
            <sz val="9"/>
            <color indexed="81"/>
            <rFont val="Tahoma"/>
            <family val="2"/>
          </rPr>
          <t xml:space="preserve">lấy theo đề nghị của Bảo hiểm xã hội tỉnh
</t>
        </r>
        <r>
          <rPr>
            <sz val="9"/>
            <color indexed="81"/>
            <rFont val="Tahoma"/>
            <family val="2"/>
          </rPr>
          <t xml:space="preserve">
</t>
        </r>
      </text>
    </comment>
    <comment ref="H275" authorId="1">
      <text>
        <r>
          <rPr>
            <b/>
            <sz val="9"/>
            <color indexed="81"/>
            <rFont val="Tahoma"/>
            <family val="2"/>
          </rPr>
          <t xml:space="preserve">lấy theo đề nghị của Bảo hiểm xã hội tỉnh
</t>
        </r>
        <r>
          <rPr>
            <sz val="9"/>
            <color indexed="81"/>
            <rFont val="Tahoma"/>
            <family val="2"/>
          </rPr>
          <t xml:space="preserve">
</t>
        </r>
      </text>
    </comment>
    <comment ref="N382" authorId="1">
      <text>
        <r>
          <rPr>
            <b/>
            <sz val="9"/>
            <color indexed="81"/>
            <rFont val="Tahoma"/>
            <family val="2"/>
          </rPr>
          <t>bỏ 30 tỷ nhà thi đấu 5,000 chỗ do đã chuyển sang vốn đầu tư</t>
        </r>
        <r>
          <rPr>
            <sz val="9"/>
            <color indexed="81"/>
            <rFont val="Tahoma"/>
            <family val="2"/>
          </rPr>
          <t xml:space="preserve">
</t>
        </r>
      </text>
    </comment>
    <comment ref="H393" authorId="1">
      <text>
        <r>
          <rPr>
            <b/>
            <sz val="9"/>
            <color indexed="81"/>
            <rFont val="Tahoma"/>
            <family val="2"/>
          </rPr>
          <t>Cấp theo lộ trình đã được phê duyệt</t>
        </r>
        <r>
          <rPr>
            <sz val="9"/>
            <color indexed="81"/>
            <rFont val="Tahoma"/>
            <family val="2"/>
          </rPr>
          <t xml:space="preserve">
</t>
        </r>
      </text>
    </comment>
  </commentList>
</comments>
</file>

<file path=xl/comments2.xml><?xml version="1.0" encoding="utf-8"?>
<comments xmlns="http://schemas.openxmlformats.org/spreadsheetml/2006/main">
  <authors>
    <author>Microsoft Office User</author>
    <author>ismail - [2010]</author>
  </authors>
  <commentList>
    <comment ref="H219" authorId="0">
      <text>
        <r>
          <rPr>
            <b/>
            <sz val="10"/>
            <color indexed="81"/>
            <rFont val="Calibri"/>
            <family val="2"/>
          </rPr>
          <t>Theo chỉ đạo của Chủ tịch ngày 29/10. Bằng hoặc giảm đi</t>
        </r>
      </text>
    </comment>
    <comment ref="H271" authorId="1">
      <text>
        <r>
          <rPr>
            <b/>
            <sz val="9"/>
            <color indexed="81"/>
            <rFont val="Tahoma"/>
            <family val="2"/>
          </rPr>
          <t xml:space="preserve">lấy theo đề nghị của Bảo hiểm xã hội tỉnh
</t>
        </r>
        <r>
          <rPr>
            <sz val="9"/>
            <color indexed="81"/>
            <rFont val="Tahoma"/>
            <family val="2"/>
          </rPr>
          <t xml:space="preserve">
</t>
        </r>
      </text>
    </comment>
    <comment ref="H272" authorId="1">
      <text>
        <r>
          <rPr>
            <b/>
            <sz val="9"/>
            <color indexed="81"/>
            <rFont val="Tahoma"/>
            <family val="2"/>
          </rPr>
          <t xml:space="preserve">lấy theo đề nghị của Bảo hiểm xã hội tỉnh
</t>
        </r>
        <r>
          <rPr>
            <sz val="9"/>
            <color indexed="81"/>
            <rFont val="Tahoma"/>
            <family val="2"/>
          </rPr>
          <t xml:space="preserve">
</t>
        </r>
      </text>
    </comment>
    <comment ref="N374" authorId="1">
      <text>
        <r>
          <rPr>
            <b/>
            <sz val="9"/>
            <color indexed="81"/>
            <rFont val="Tahoma"/>
            <family val="2"/>
          </rPr>
          <t>bỏ 30 tỷ nhà thi đấu 5,000 chỗ do đã chuyển sang vốn đầu tư</t>
        </r>
        <r>
          <rPr>
            <sz val="9"/>
            <color indexed="81"/>
            <rFont val="Tahoma"/>
            <family val="2"/>
          </rPr>
          <t xml:space="preserve">
</t>
        </r>
      </text>
    </comment>
    <comment ref="H385" authorId="1">
      <text>
        <r>
          <rPr>
            <b/>
            <sz val="9"/>
            <color indexed="81"/>
            <rFont val="Tahoma"/>
            <family val="2"/>
          </rPr>
          <t>Cấp theo lộ trình đã được phê duyệt</t>
        </r>
        <r>
          <rPr>
            <sz val="9"/>
            <color indexed="81"/>
            <rFont val="Tahoma"/>
            <family val="2"/>
          </rPr>
          <t xml:space="preserve">
</t>
        </r>
      </text>
    </comment>
  </commentList>
</comments>
</file>

<file path=xl/comments3.xml><?xml version="1.0" encoding="utf-8"?>
<comments xmlns="http://schemas.openxmlformats.org/spreadsheetml/2006/main">
  <authors>
    <author>Administrator</author>
    <author>Windows User</author>
    <author>Author</author>
  </authors>
  <commentList>
    <comment ref="BS2" authorId="0">
      <text>
        <r>
          <rPr>
            <b/>
            <sz val="9"/>
            <color indexed="81"/>
            <rFont val="Tahoma"/>
            <family val="2"/>
            <charset val="163"/>
          </rPr>
          <t>Administrator:</t>
        </r>
        <r>
          <rPr>
            <sz val="9"/>
            <color indexed="81"/>
            <rFont val="Tahoma"/>
            <family val="2"/>
            <charset val="163"/>
          </rPr>
          <t xml:space="preserve">
Cân cho DA khởi công mới từ 7500 tỷ+ thu ứng</t>
        </r>
      </text>
    </comment>
    <comment ref="BN12" authorId="1">
      <text>
        <r>
          <rPr>
            <b/>
            <sz val="9"/>
            <color indexed="81"/>
            <rFont val="Tahoma"/>
            <family val="2"/>
          </rPr>
          <t>Windows User:</t>
        </r>
        <r>
          <rPr>
            <sz val="9"/>
            <color indexed="81"/>
            <rFont val="Tahoma"/>
            <family val="2"/>
          </rPr>
          <t xml:space="preserve">
NƯỚC THẢI HẠ LONG</t>
        </r>
      </text>
    </comment>
    <comment ref="AF17" authorId="1">
      <text>
        <r>
          <rPr>
            <b/>
            <sz val="12"/>
            <color indexed="81"/>
            <rFont val="Times New Roman"/>
            <family val="1"/>
          </rPr>
          <t>GPMB VD-MC</t>
        </r>
      </text>
    </comment>
    <comment ref="N20" authorId="1">
      <text>
        <r>
          <rPr>
            <b/>
            <sz val="9"/>
            <color indexed="81"/>
            <rFont val="Tahoma"/>
            <family val="2"/>
          </rPr>
          <t>Windows User:</t>
        </r>
        <r>
          <rPr>
            <sz val="9"/>
            <color indexed="81"/>
            <rFont val="Tahoma"/>
            <family val="2"/>
          </rPr>
          <t xml:space="preserve">
BỔ SUNG TRUNG HAN 400.000</t>
        </r>
      </text>
    </comment>
    <comment ref="BU23" authorId="1">
      <text>
        <r>
          <rPr>
            <b/>
            <sz val="9"/>
            <color indexed="81"/>
            <rFont val="Tahoma"/>
            <family val="2"/>
          </rPr>
          <t>Windows User:</t>
        </r>
        <r>
          <rPr>
            <sz val="9"/>
            <color indexed="81"/>
            <rFont val="Tahoma"/>
            <family val="2"/>
          </rPr>
          <t xml:space="preserve">
BỔ SUNG TRUNG HAN 400.000</t>
        </r>
      </text>
    </comment>
    <comment ref="AF29" authorId="1">
      <text>
        <r>
          <rPr>
            <b/>
            <sz val="9"/>
            <color indexed="81"/>
            <rFont val="Tahoma"/>
            <family val="2"/>
          </rPr>
          <t>Windows User:</t>
        </r>
        <r>
          <rPr>
            <sz val="9"/>
            <color indexed="81"/>
            <rFont val="Tahoma"/>
            <family val="2"/>
          </rPr>
          <t xml:space="preserve">
</t>
        </r>
        <r>
          <rPr>
            <b/>
            <sz val="14"/>
            <color indexed="81"/>
            <rFont val="Tahoma"/>
            <family val="2"/>
          </rPr>
          <t>VAY LAI</t>
        </r>
      </text>
    </comment>
    <comment ref="R30" authorId="1">
      <text>
        <r>
          <rPr>
            <b/>
            <sz val="9"/>
            <color indexed="81"/>
            <rFont val="Tahoma"/>
            <family val="2"/>
          </rPr>
          <t>Windows User:</t>
        </r>
        <r>
          <rPr>
            <sz val="9"/>
            <color indexed="81"/>
            <rFont val="Tahoma"/>
            <family val="2"/>
          </rPr>
          <t xml:space="preserve">
</t>
        </r>
        <r>
          <rPr>
            <b/>
            <sz val="12"/>
            <color indexed="81"/>
            <rFont val="Times New Roman"/>
            <family val="1"/>
          </rPr>
          <t>VỐN CBĐT</t>
        </r>
      </text>
    </comment>
    <comment ref="S31" authorId="1">
      <text>
        <r>
          <rPr>
            <b/>
            <sz val="9"/>
            <color indexed="81"/>
            <rFont val="Tahoma"/>
            <family val="2"/>
          </rPr>
          <t>Windows User:</t>
        </r>
        <r>
          <rPr>
            <sz val="9"/>
            <color indexed="81"/>
            <rFont val="Tahoma"/>
            <family val="2"/>
          </rPr>
          <t xml:space="preserve">
</t>
        </r>
        <r>
          <rPr>
            <b/>
            <sz val="12"/>
            <color indexed="81"/>
            <rFont val="Times New Roman"/>
            <family val="1"/>
          </rPr>
          <t>ĐIỀU CHỈNH GIẢM 7 TỶ</t>
        </r>
      </text>
    </comment>
    <comment ref="N32" authorId="1">
      <text>
        <r>
          <rPr>
            <b/>
            <sz val="9"/>
            <color indexed="81"/>
            <rFont val="Tahoma"/>
            <family val="2"/>
          </rPr>
          <t>Windows User:</t>
        </r>
        <r>
          <rPr>
            <sz val="9"/>
            <color indexed="81"/>
            <rFont val="Tahoma"/>
            <family val="2"/>
          </rPr>
          <t xml:space="preserve">
BỔ SUNG TRUNG HẠN 480</t>
        </r>
      </text>
    </comment>
    <comment ref="N33" authorId="1">
      <text>
        <r>
          <rPr>
            <b/>
            <sz val="9"/>
            <color indexed="81"/>
            <rFont val="Times New Roman"/>
            <family val="1"/>
          </rPr>
          <t>Windows User:</t>
        </r>
        <r>
          <rPr>
            <sz val="9"/>
            <color indexed="81"/>
            <rFont val="Times New Roman"/>
            <family val="1"/>
          </rPr>
          <t xml:space="preserve">
BỔ SUNG TRUNG HẠN 22693</t>
        </r>
      </text>
    </comment>
    <comment ref="H35" authorId="0">
      <text>
        <r>
          <rPr>
            <b/>
            <sz val="9"/>
            <color indexed="81"/>
            <rFont val="Tahoma"/>
            <family val="2"/>
            <charset val="163"/>
          </rPr>
          <t>Administrator:</t>
        </r>
        <r>
          <rPr>
            <sz val="9"/>
            <color indexed="81"/>
            <rFont val="Tahoma"/>
            <family val="2"/>
            <charset val="163"/>
          </rPr>
          <t xml:space="preserve">
GD 2 397063; NS tinh 59.559</t>
        </r>
      </text>
    </comment>
    <comment ref="Y40" authorId="0">
      <text>
        <r>
          <rPr>
            <b/>
            <sz val="9"/>
            <color indexed="81"/>
            <rFont val="Tahoma"/>
            <family val="2"/>
            <charset val="163"/>
          </rPr>
          <t>Administrator:</t>
        </r>
        <r>
          <rPr>
            <sz val="9"/>
            <color indexed="81"/>
            <rFont val="Tahoma"/>
            <family val="2"/>
            <charset val="163"/>
          </rPr>
          <t xml:space="preserve">
BAN ĐẦU 30 TỶ</t>
        </r>
      </text>
    </comment>
    <comment ref="H41" authorId="0">
      <text>
        <r>
          <rPr>
            <b/>
            <sz val="9"/>
            <color indexed="81"/>
            <rFont val="Tahoma"/>
            <family val="2"/>
            <charset val="163"/>
          </rPr>
          <t>Administrator:</t>
        </r>
        <r>
          <rPr>
            <sz val="9"/>
            <color indexed="81"/>
            <rFont val="Tahoma"/>
            <family val="2"/>
            <charset val="163"/>
          </rPr>
          <t xml:space="preserve">
ĐC TMĐT từ 2579033 lên 2700325</t>
        </r>
      </text>
    </comment>
    <comment ref="N41" authorId="1">
      <text>
        <r>
          <rPr>
            <b/>
            <sz val="9"/>
            <color indexed="81"/>
            <rFont val="Times New Roman"/>
            <family val="1"/>
          </rPr>
          <t>Windows User:</t>
        </r>
        <r>
          <rPr>
            <sz val="9"/>
            <color indexed="81"/>
            <rFont val="Times New Roman"/>
            <family val="1"/>
          </rPr>
          <t xml:space="preserve">
BỔ SUNG TRUNG HẠN 247071</t>
        </r>
      </text>
    </comment>
    <comment ref="Y43" authorId="0">
      <text>
        <r>
          <rPr>
            <b/>
            <sz val="9"/>
            <color indexed="81"/>
            <rFont val="Tahoma"/>
            <family val="2"/>
            <charset val="163"/>
          </rPr>
          <t>Administrator:</t>
        </r>
        <r>
          <rPr>
            <sz val="9"/>
            <color indexed="81"/>
            <rFont val="Tahoma"/>
            <family val="2"/>
            <charset val="163"/>
          </rPr>
          <t xml:space="preserve">
BAN ĐÀU 70 TỶ</t>
        </r>
      </text>
    </comment>
    <comment ref="N55" authorId="1">
      <text>
        <r>
          <rPr>
            <b/>
            <sz val="9"/>
            <color indexed="81"/>
            <rFont val="Tahoma"/>
            <family val="2"/>
          </rPr>
          <t>Windows User:</t>
        </r>
        <r>
          <rPr>
            <sz val="9"/>
            <color indexed="81"/>
            <rFont val="Tahoma"/>
            <family val="2"/>
          </rPr>
          <t xml:space="preserve">
TRUNG HẠN GIẢM 2000</t>
        </r>
      </text>
    </comment>
    <comment ref="N69" authorId="1">
      <text>
        <r>
          <rPr>
            <b/>
            <sz val="9"/>
            <color indexed="81"/>
            <rFont val="Tahoma"/>
            <family val="2"/>
          </rPr>
          <t>Windows User:</t>
        </r>
        <r>
          <rPr>
            <sz val="9"/>
            <color indexed="81"/>
            <rFont val="Tahoma"/>
            <family val="2"/>
          </rPr>
          <t xml:space="preserve">
TRUNG HẠN GIẢM 77 TỶ</t>
        </r>
      </text>
    </comment>
    <comment ref="N71" authorId="1">
      <text>
        <r>
          <rPr>
            <b/>
            <sz val="9"/>
            <color indexed="81"/>
            <rFont val="Tahoma"/>
            <family val="2"/>
          </rPr>
          <t>TRUNG HẠN GIẢM 36 TỶ</t>
        </r>
      </text>
    </comment>
    <comment ref="N80" authorId="1">
      <text>
        <r>
          <rPr>
            <b/>
            <sz val="9"/>
            <color indexed="81"/>
            <rFont val="Tahoma"/>
            <family val="2"/>
          </rPr>
          <t>Windows User:</t>
        </r>
        <r>
          <rPr>
            <sz val="9"/>
            <color indexed="81"/>
            <rFont val="Tahoma"/>
            <family val="2"/>
          </rPr>
          <t xml:space="preserve">
TRUNG HẠN GIẢM 14000</t>
        </r>
      </text>
    </comment>
    <comment ref="N81" authorId="1">
      <text>
        <r>
          <rPr>
            <b/>
            <sz val="9"/>
            <color indexed="81"/>
            <rFont val="Tahoma"/>
            <family val="2"/>
          </rPr>
          <t>Windows User:</t>
        </r>
        <r>
          <rPr>
            <sz val="9"/>
            <color indexed="81"/>
            <rFont val="Tahoma"/>
            <family val="2"/>
          </rPr>
          <t xml:space="preserve">
</t>
        </r>
        <r>
          <rPr>
            <b/>
            <sz val="9"/>
            <color indexed="81"/>
            <rFont val="Times New Roman"/>
            <family val="1"/>
          </rPr>
          <t>TRUNG HẠN GIẢM 5 TỶ</t>
        </r>
      </text>
    </comment>
    <comment ref="N82" authorId="1">
      <text>
        <r>
          <rPr>
            <b/>
            <sz val="9"/>
            <color indexed="81"/>
            <rFont val="Tahoma"/>
            <family val="2"/>
          </rPr>
          <t>Windows User:</t>
        </r>
        <r>
          <rPr>
            <sz val="9"/>
            <color indexed="81"/>
            <rFont val="Tahoma"/>
            <family val="2"/>
          </rPr>
          <t xml:space="preserve">
TRUNG HẠN GIẢM 60000</t>
        </r>
      </text>
    </comment>
    <comment ref="N83" authorId="1">
      <text>
        <r>
          <rPr>
            <b/>
            <sz val="9"/>
            <color indexed="81"/>
            <rFont val="Tahoma"/>
            <family val="2"/>
          </rPr>
          <t>TH BS 15 TỶ</t>
        </r>
      </text>
    </comment>
    <comment ref="N84" authorId="1">
      <text>
        <r>
          <rPr>
            <b/>
            <sz val="9"/>
            <color indexed="81"/>
            <rFont val="Tahoma"/>
            <family val="2"/>
          </rPr>
          <t>Windows User:</t>
        </r>
        <r>
          <rPr>
            <sz val="9"/>
            <color indexed="81"/>
            <rFont val="Tahoma"/>
            <family val="2"/>
          </rPr>
          <t xml:space="preserve">
TRUNG HẠN GIẢM 3 tỷ</t>
        </r>
      </text>
    </comment>
    <comment ref="N85" authorId="1">
      <text>
        <r>
          <rPr>
            <b/>
            <sz val="9"/>
            <color indexed="81"/>
            <rFont val="Tahoma"/>
            <family val="2"/>
          </rPr>
          <t>Windows User:</t>
        </r>
        <r>
          <rPr>
            <sz val="9"/>
            <color indexed="81"/>
            <rFont val="Tahoma"/>
            <family val="2"/>
          </rPr>
          <t xml:space="preserve">
TRUNG HAN BS 50 TỶ</t>
        </r>
      </text>
    </comment>
    <comment ref="N94" authorId="1">
      <text>
        <r>
          <rPr>
            <b/>
            <sz val="9"/>
            <color indexed="81"/>
            <rFont val="Tahoma"/>
            <family val="2"/>
          </rPr>
          <t>TH GIẢM 70 TỶ</t>
        </r>
      </text>
    </comment>
    <comment ref="N98" authorId="1">
      <text>
        <r>
          <rPr>
            <b/>
            <sz val="9"/>
            <color indexed="81"/>
            <rFont val="Tahoma"/>
            <family val="2"/>
          </rPr>
          <t>Windows User:</t>
        </r>
        <r>
          <rPr>
            <sz val="9"/>
            <color indexed="81"/>
            <rFont val="Tahoma"/>
            <family val="2"/>
          </rPr>
          <t xml:space="preserve">
TRUNG HAN BS 30 TỶ</t>
        </r>
      </text>
    </comment>
    <comment ref="N100" authorId="1">
      <text>
        <r>
          <rPr>
            <b/>
            <sz val="9"/>
            <color indexed="81"/>
            <rFont val="Tahoma"/>
            <family val="2"/>
          </rPr>
          <t>TRUNG HẠN BS 100 TỶ</t>
        </r>
      </text>
    </comment>
    <comment ref="N123" authorId="1">
      <text>
        <r>
          <rPr>
            <b/>
            <sz val="9"/>
            <color indexed="81"/>
            <rFont val="Tahoma"/>
            <family val="2"/>
          </rPr>
          <t>Windows User:</t>
        </r>
        <r>
          <rPr>
            <sz val="9"/>
            <color indexed="81"/>
            <rFont val="Tahoma"/>
            <family val="2"/>
          </rPr>
          <t xml:space="preserve">
TRUNG HẠN BS 75 TỶ</t>
        </r>
      </text>
    </comment>
    <comment ref="N124" authorId="1">
      <text>
        <r>
          <rPr>
            <b/>
            <sz val="9"/>
            <color indexed="81"/>
            <rFont val="Tahoma"/>
            <family val="2"/>
          </rPr>
          <t>Windows User:</t>
        </r>
        <r>
          <rPr>
            <sz val="9"/>
            <color indexed="81"/>
            <rFont val="Tahoma"/>
            <family val="2"/>
          </rPr>
          <t xml:space="preserve">
TRUNG HẠN BỔ SUNG 50000</t>
        </r>
      </text>
    </comment>
    <comment ref="N127" authorId="1">
      <text>
        <r>
          <rPr>
            <b/>
            <sz val="9"/>
            <color indexed="81"/>
            <rFont val="Tahoma"/>
            <family val="2"/>
          </rPr>
          <t>Windows User:</t>
        </r>
        <r>
          <rPr>
            <sz val="9"/>
            <color indexed="81"/>
            <rFont val="Tahoma"/>
            <family val="2"/>
          </rPr>
          <t xml:space="preserve">
TRUNG HẠN BỔ SUNG 40 TỶ</t>
        </r>
      </text>
    </comment>
    <comment ref="N133" authorId="1">
      <text>
        <r>
          <rPr>
            <b/>
            <sz val="9"/>
            <color indexed="81"/>
            <rFont val="Tahoma"/>
            <family val="2"/>
          </rPr>
          <t>Windows User:</t>
        </r>
        <r>
          <rPr>
            <sz val="9"/>
            <color indexed="81"/>
            <rFont val="Tahoma"/>
            <family val="2"/>
          </rPr>
          <t xml:space="preserve">
TRUNG HẠN GIẢM 6 TỶ</t>
        </r>
      </text>
    </comment>
    <comment ref="B142" authorId="2">
      <text>
        <r>
          <rPr>
            <b/>
            <sz val="9"/>
            <color indexed="81"/>
            <rFont val="Tahoma"/>
            <family val="2"/>
            <charset val="163"/>
          </rPr>
          <t>Author:</t>
        </r>
        <r>
          <rPr>
            <sz val="9"/>
            <color indexed="81"/>
            <rFont val="Tahoma"/>
            <family val="2"/>
            <charset val="163"/>
          </rPr>
          <t xml:space="preserve">
Điều chỉnh tên dự án</t>
        </r>
      </text>
    </comment>
    <comment ref="N147" authorId="1">
      <text>
        <r>
          <rPr>
            <b/>
            <sz val="9"/>
            <color indexed="81"/>
            <rFont val="Tahoma"/>
            <family val="2"/>
          </rPr>
          <t>Windows User:</t>
        </r>
        <r>
          <rPr>
            <sz val="9"/>
            <color indexed="81"/>
            <rFont val="Tahoma"/>
            <family val="2"/>
          </rPr>
          <t xml:space="preserve">
TRUNG HẠN GIẢM 3000</t>
        </r>
      </text>
    </comment>
    <comment ref="N148" authorId="1">
      <text>
        <r>
          <rPr>
            <b/>
            <sz val="9"/>
            <color indexed="81"/>
            <rFont val="Tahoma"/>
            <family val="2"/>
          </rPr>
          <t>Windows User:</t>
        </r>
        <r>
          <rPr>
            <sz val="9"/>
            <color indexed="81"/>
            <rFont val="Tahoma"/>
            <family val="2"/>
          </rPr>
          <t xml:space="preserve">
TRUNG HẠN GIẢM 6 TỶ</t>
        </r>
      </text>
    </comment>
    <comment ref="N151" authorId="1">
      <text>
        <r>
          <rPr>
            <b/>
            <sz val="9"/>
            <color indexed="81"/>
            <rFont val="Tahoma"/>
            <family val="2"/>
          </rPr>
          <t>Windows User:</t>
        </r>
        <r>
          <rPr>
            <sz val="9"/>
            <color indexed="81"/>
            <rFont val="Tahoma"/>
            <family val="2"/>
          </rPr>
          <t xml:space="preserve">
Trung hạn giảm 5 tỷ</t>
        </r>
      </text>
    </comment>
    <comment ref="B156" authorId="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đính chính tên dự án</t>
        </r>
      </text>
    </comment>
  </commentList>
</comments>
</file>

<file path=xl/sharedStrings.xml><?xml version="1.0" encoding="utf-8"?>
<sst xmlns="http://schemas.openxmlformats.org/spreadsheetml/2006/main" count="3808" uniqueCount="1952">
  <si>
    <t>Biểu số 15-NĐ31</t>
  </si>
  <si>
    <t>CÂN ĐỐI NGÂN SÁCH ĐỊA PHƯƠNG NĂM 2020</t>
  </si>
  <si>
    <t>Đơn vị: Triệu đồng</t>
  </si>
  <si>
    <t>STT</t>
  </si>
  <si>
    <t>Nội dung</t>
  </si>
  <si>
    <t>Dự toán năm 2019</t>
  </si>
  <si>
    <t>Ước thực hiện năm 2019</t>
  </si>
  <si>
    <t>Dự toán năm 2020</t>
  </si>
  <si>
    <t>So sánh (3)</t>
  </si>
  <si>
    <t>Tuyệt đối</t>
  </si>
  <si>
    <t>Tương đối (%)</t>
  </si>
  <si>
    <t>A</t>
  </si>
  <si>
    <t>B</t>
  </si>
  <si>
    <t>TỔNG NGUỒN THU NSĐP</t>
  </si>
  <si>
    <t>I</t>
  </si>
  <si>
    <t>Thu NSĐP được hưởng theo phân cấp</t>
  </si>
  <si>
    <t>-</t>
  </si>
  <si>
    <t>Thu NSĐP hưởng 100%</t>
  </si>
  <si>
    <t>Thu NSĐP hưởng từ các khoản thu phân chia</t>
  </si>
  <si>
    <t>II</t>
  </si>
  <si>
    <t>Thu bổ sung từ ngân sách cấp trên</t>
  </si>
  <si>
    <t>Thu bổ sung cân đối ngân sách</t>
  </si>
  <si>
    <t>Thu bổ sung có mục tiêu</t>
  </si>
  <si>
    <t>III</t>
  </si>
  <si>
    <t>Thu từ quỹ dự trữ tài chính</t>
  </si>
  <si>
    <t>IV</t>
  </si>
  <si>
    <t>Thu kết dư</t>
  </si>
  <si>
    <t>V</t>
  </si>
  <si>
    <r>
      <t>TỔNG</t>
    </r>
    <r>
      <rPr>
        <sz val="11"/>
        <rFont val="Times New Roman"/>
        <family val="1"/>
      </rPr>
      <t> </t>
    </r>
    <r>
      <rPr>
        <b/>
        <sz val="11"/>
        <rFont val="Times New Roman"/>
        <family val="1"/>
      </rPr>
      <t>CHI</t>
    </r>
    <r>
      <rPr>
        <sz val="11"/>
        <rFont val="Times New Roman"/>
        <family val="1"/>
      </rPr>
      <t> </t>
    </r>
    <r>
      <rPr>
        <b/>
        <sz val="11"/>
        <rFont val="Times New Roman"/>
        <family val="1"/>
      </rPr>
      <t>NSĐP</t>
    </r>
  </si>
  <si>
    <t>Tổng chi cân đối NSĐP</t>
  </si>
  <si>
    <t>Chi đầu tư phát triển</t>
  </si>
  <si>
    <t>Chi thường xuyên</t>
  </si>
  <si>
    <t>Chi trả nợ lãi các khoản do chính quyền địa phương vay</t>
  </si>
  <si>
    <t>Chi bổ sung quỹ dự trữ tài chính</t>
  </si>
  <si>
    <t>Chi hỗ trợ hoạt động tín dụng nhà nước</t>
  </si>
  <si>
    <t>Dự phòng ngân sách</t>
  </si>
  <si>
    <t>Chi tạo nguồn, điều chỉnh tiền lương</t>
  </si>
  <si>
    <t>Chi bổ sung qũy phát triển đất và BVMT</t>
  </si>
  <si>
    <t>Chi các chương trình mục tiêu</t>
  </si>
  <si>
    <t>Chi các chương trình mục tiêu quốc gia</t>
  </si>
  <si>
    <t>Chi các chương trình mục tiêu, nhiệm vụ</t>
  </si>
  <si>
    <t>CHI TRẢ NỢ GỐC CỦA NSĐP</t>
  </si>
  <si>
    <t>D</t>
  </si>
  <si>
    <t xml:space="preserve">BỘI CHI NSĐP/BỘI THU NSĐP </t>
  </si>
  <si>
    <t>Từ nguồn vay để trả nợ gốc</t>
  </si>
  <si>
    <t>Từ nguồn bội thu, tăng thu, tiết kiệm chi, kết dư ngân sách cấp tỉnh</t>
  </si>
  <si>
    <t>E</t>
  </si>
  <si>
    <t>TỔNG MỨC VAY CỦA NSĐP (2)</t>
  </si>
  <si>
    <t>Vay để bù đắp bội chi</t>
  </si>
  <si>
    <t>Vay để trả nợ gốc</t>
  </si>
  <si>
    <t>Ghi chú: </t>
  </si>
  <si>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</si>
  <si>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(2) Theo quy định tại Điều 7, Điều 11 Luật NSNN, ngân sách huyện, xã không có nhiệm vụ chi trả nợ lãi vay, thu - chi quỹ dự trữ tài chính, bội chi NSĐP, vay và chi trả nợ gốc.</t>
  </si>
  <si>
    <t>(3) Đối với các chỉ tiêu thu NSĐP, so sánh dự toán năm kế hoạch với ước thực hiện năm hiện hành. Đối với các chỉ tiêu chi NSĐP, so sánh dự toán năm kế hoạch với dự toán năm hiện hành.</t>
  </si>
  <si>
    <t>Biểu số 16-NĐ31</t>
  </si>
  <si>
    <t>DỰ TOÁN THU NGÂN SÁCH NHÀ NƯỚC THEO LĨNH VỰC NĂM 2020</t>
  </si>
  <si>
    <t>ĐVT: triệu đồng./.</t>
  </si>
  <si>
    <t>Số TT</t>
  </si>
  <si>
    <t>Nội dung</t>
  </si>
  <si>
    <t>Dự toán 2018</t>
  </si>
  <si>
    <t>UTH 2019</t>
  </si>
  <si>
    <t>Dự toán 2019 BTC giao</t>
  </si>
  <si>
    <t>Dự toán 2020</t>
  </si>
  <si>
    <t>NSNN</t>
  </si>
  <si>
    <t>NSĐP</t>
  </si>
  <si>
    <t>NST</t>
  </si>
  <si>
    <t>NS H,X</t>
  </si>
  <si>
    <t>NS Tỉnh</t>
  </si>
  <si>
    <t>NS H, X</t>
  </si>
  <si>
    <t>TỔNG THU</t>
  </si>
  <si>
    <t xml:space="preserve">THU NỘI ĐỊA </t>
  </si>
  <si>
    <t>Thu nội địa không kể thu tiền SD đất</t>
  </si>
  <si>
    <t>Thu nội địa không kể thu tiền SD đất và CQKTKS</t>
  </si>
  <si>
    <t xml:space="preserve"> Thu từ XNQD Trung ương</t>
  </si>
  <si>
    <t xml:space="preserve"> - Thuế TNDN</t>
  </si>
  <si>
    <t xml:space="preserve"> - Thuế tài nguyên</t>
  </si>
  <si>
    <t xml:space="preserve"> - Thuế GTGT</t>
  </si>
  <si>
    <t xml:space="preserve"> - Thuế TTĐB hàng nội địa</t>
  </si>
  <si>
    <t xml:space="preserve"> - Thu khác</t>
  </si>
  <si>
    <t>Thu từ các XNQD địa phương</t>
  </si>
  <si>
    <t xml:space="preserve"> Thu từ XN có vốn đầu tư nước ngoài</t>
  </si>
  <si>
    <t xml:space="preserve"> - Thuế môn bài</t>
  </si>
  <si>
    <t xml:space="preserve"> - Tiền thuê mặt đất mặt nước</t>
  </si>
  <si>
    <t>Thu từ khu vực CTN &amp; dịch vụ NQD</t>
  </si>
  <si>
    <t xml:space="preserve"> - Thu khác ngoài quốc doanh</t>
  </si>
  <si>
    <t xml:space="preserve"> Thuế thu nhập cá nhân</t>
  </si>
  <si>
    <t xml:space="preserve"> Lệ phí trước bạ</t>
  </si>
  <si>
    <t xml:space="preserve"> Thuế sử dụng đất nông nghiệp</t>
  </si>
  <si>
    <t xml:space="preserve"> Thuế Bảo vệ môi trường</t>
  </si>
  <si>
    <t>Mặt hàng nhập khẩu</t>
  </si>
  <si>
    <t>Mặt hàng SX trong nước</t>
  </si>
  <si>
    <t xml:space="preserve"> Tiền sử dụng đất</t>
  </si>
  <si>
    <t xml:space="preserve"> Thuế sử dụng đất phi NN</t>
  </si>
  <si>
    <t xml:space="preserve"> Thu tiền cho thuê mặt đất, mặt nước</t>
  </si>
  <si>
    <t xml:space="preserve"> Thu phí và lệ phí</t>
  </si>
  <si>
    <t>Trung ương</t>
  </si>
  <si>
    <t>Tỉnh, huyện, xã</t>
  </si>
  <si>
    <t xml:space="preserve"> Thu tiền bán, thuê, KH nhà ở</t>
  </si>
  <si>
    <t>Thu tiền cấp quyền KTKS</t>
  </si>
  <si>
    <t>Trung ương cấp phép</t>
  </si>
  <si>
    <t>Địa phương cấp phép</t>
  </si>
  <si>
    <t>Thu xổ số</t>
  </si>
  <si>
    <t xml:space="preserve"> Các khoản thu tại xã...</t>
  </si>
  <si>
    <t>Thu cổ tức và lợi nhuận sau thuế</t>
  </si>
  <si>
    <t xml:space="preserve"> Thu khác ngân sách</t>
  </si>
  <si>
    <t>Trong đó: Thu khác NSTW</t>
  </si>
  <si>
    <t>a</t>
  </si>
  <si>
    <t xml:space="preserve"> Thu phạt của lực lượng QLTT</t>
  </si>
  <si>
    <t>b</t>
  </si>
  <si>
    <t>Thu phạt an toàn giao thông</t>
  </si>
  <si>
    <t>c</t>
  </si>
  <si>
    <t>Thu phạt do ngành thuế thực hiện</t>
  </si>
  <si>
    <t>d</t>
  </si>
  <si>
    <t xml:space="preserve"> Các khoản thu khác ngân sách</t>
  </si>
  <si>
    <t xml:space="preserve"> Các khoản phí, lệ phí</t>
  </si>
  <si>
    <t xml:space="preserve"> Trong đó:</t>
  </si>
  <si>
    <t xml:space="preserve"> - Các khoản phí và lệ phí được để lại</t>
  </si>
  <si>
    <t xml:space="preserve">      + Phí chợ</t>
  </si>
  <si>
    <t xml:space="preserve">      + Phí và lệ phí khác ( phí vệ sinh )</t>
  </si>
  <si>
    <t xml:space="preserve">      + Phí sử dụng hạ tầng khu vực cửa khẩu</t>
  </si>
  <si>
    <t xml:space="preserve"> Thu hồi các khoản chi năm trước &amp; thu khác</t>
  </si>
  <si>
    <t xml:space="preserve"> Phạt tịch thu hàng buôn lậu</t>
  </si>
  <si>
    <t xml:space="preserve"> Thu xổ số kiến thiết</t>
  </si>
  <si>
    <t xml:space="preserve"> HẢI QUAN THU</t>
  </si>
  <si>
    <t xml:space="preserve"> Thuế XK,NK,TTĐB qua BGĐL</t>
  </si>
  <si>
    <t xml:space="preserve"> Thuế VAT, BVMT hàng nhập khẩu</t>
  </si>
  <si>
    <t>Thu khác (phạt tịch thu, không kể CBL)</t>
  </si>
  <si>
    <t>THU BỔ SUNG TỪ NS CẤP TRÊN</t>
  </si>
  <si>
    <t>Thu bổ sung từ NSTW</t>
  </si>
  <si>
    <t>Thu hồi các khoản tạm ứng năm trước</t>
  </si>
  <si>
    <t>Các khoản thu NSĐP hưởng 100% (thu CĐ)</t>
  </si>
  <si>
    <t>Tổng các khoản thu phân chia</t>
  </si>
  <si>
    <t>KH</t>
  </si>
  <si>
    <t>Ươc TH</t>
  </si>
  <si>
    <t xml:space="preserve">Tổng trung ương cấp bổ sung </t>
  </si>
  <si>
    <t>Trong đó</t>
  </si>
  <si>
    <t>CTMTQG</t>
  </si>
  <si>
    <t xml:space="preserve">Các CTMT khác </t>
  </si>
  <si>
    <t>CHI BỔ SUNG TỪ NS CẤP TRÊN</t>
  </si>
  <si>
    <t>C</t>
  </si>
  <si>
    <t>CHI CÁC CHƯƠNG TRÌNH MỤC TIÊU</t>
  </si>
  <si>
    <t>VII</t>
  </si>
  <si>
    <t>VI</t>
  </si>
  <si>
    <t xml:space="preserve">Chi bổ sung quỹ dự trữ tài chính </t>
  </si>
  <si>
    <t xml:space="preserve">Chi khoa học và công nghệ </t>
  </si>
  <si>
    <t>Chi giáo dục - đào tạo và dạy nghề</t>
  </si>
  <si>
    <t>Trong đó:</t>
  </si>
  <si>
    <t>Chi đầu tư phát triển khác</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</si>
  <si>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</si>
  <si>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từ nguồn thu xổ số kiến thiết</t>
  </si>
  <si>
    <r>
      <t>Chi đầu tư từ</t>
    </r>
    <r>
      <rPr>
        <b/>
        <sz val="11"/>
        <color indexed="63"/>
        <rFont val="Times New Roman"/>
        <family val="1"/>
      </rPr>
      <t> </t>
    </r>
    <r>
      <rPr>
        <b/>
        <i/>
        <sz val="11"/>
        <color indexed="63"/>
        <rFont val="Times New Roman"/>
        <family val="1"/>
      </rPr>
      <t>nguồn thu tiền sử dụng đất</t>
    </r>
  </si>
  <si>
    <t>Trong đó: Chia theo nguồn vốn</t>
  </si>
  <si>
    <t>Chi khoa học và công nghệ</t>
  </si>
  <si>
    <t>Trong đó: Chia theo lĩnh vực</t>
  </si>
  <si>
    <t>Chi đầu tư cho các dự án</t>
  </si>
  <si>
    <t>Chi đầu tư phát triển</t>
  </si>
  <si>
    <t>CHI CÂN ĐỐI NSĐP</t>
  </si>
  <si>
    <t>TỔNG CHI NSĐP</t>
  </si>
  <si>
    <t>DỰ TOÁN CHI NGÂN SÁCH ĐỊA PHƯƠNG THEO CƠ CẤU CHI NĂM 2020</t>
  </si>
  <si>
    <t>Biểu số 17-NĐ31</t>
  </si>
  <si>
    <t>Biểu số 30-NĐ31</t>
  </si>
  <si>
    <t>CÂN ĐỐI NGUỒN THU, CHI DỰ TOÁN NGÂN SÁCH CẤP TỈNH VÀ NGÂN SÁCH HUYỆN  NĂM 2020</t>
  </si>
  <si>
    <t>NGÂN SÁCH CẤP TỈNH</t>
  </si>
  <si>
    <t xml:space="preserve">Nguồn thu ngân sách </t>
  </si>
  <si>
    <t>Thu ngân sách được hưởng theo phân cấp</t>
  </si>
  <si>
    <t xml:space="preserve">Thu từ quỹ dự trữ tài chính </t>
  </si>
  <si>
    <t>Chi ngân sách</t>
  </si>
  <si>
    <t xml:space="preserve">Chi thuộc nhiệm vụ của ngân sách cấp tỉnh </t>
  </si>
  <si>
    <t>Chi bổ sung cho ngân sách cấp dưới</t>
  </si>
  <si>
    <t>Chi bổ sung cân đối ngân sách</t>
  </si>
  <si>
    <t>Chi bổ sung có mục tiêu</t>
  </si>
  <si>
    <t>Chi chuyển nguồn sang năm sau</t>
  </si>
  <si>
    <t xml:space="preserve">NGÂN SÁCH HUYỆN </t>
  </si>
  <si>
    <t>Thu chuyển nguồn từ năm trước chuyển sang</t>
  </si>
  <si>
    <t xml:space="preserve">Chi ngân sách </t>
  </si>
  <si>
    <t xml:space="preserve">Chi thuộc nhiệm vụ của ngân sách cấp huyện </t>
  </si>
  <si>
    <r>
      <t>Ghi chú:</t>
    </r>
    <r>
      <rPr>
        <i/>
        <sz val="12"/>
        <color indexed="8"/>
        <rFont val="Times New Roman"/>
        <family val="1"/>
      </rPr>
      <t xml:space="preserve"> </t>
    </r>
  </si>
  <si>
    <t>(1) Theo quy định tại Điều 7, Điều 11 Luật NSNN, ngân sách huyện không có thu từ quỹ dự trữ tài chính, bội chi NSĐP.</t>
  </si>
  <si>
    <t>(2) Ngân sách xã không có nhiệm vụ chi bổ sung cho ngân sách cấp dưới.</t>
  </si>
  <si>
    <t>TT</t>
  </si>
  <si>
    <t>Tên đơn vị</t>
  </si>
  <si>
    <t>Tổng số</t>
  </si>
  <si>
    <t>Bao gồm</t>
  </si>
  <si>
    <t>TỔNG SỐ</t>
  </si>
  <si>
    <t>Hạ Long</t>
  </si>
  <si>
    <t>Cẩm Phả</t>
  </si>
  <si>
    <t>Uông Bí</t>
  </si>
  <si>
    <t>Móng Cái</t>
  </si>
  <si>
    <t>Quảng Yên</t>
  </si>
  <si>
    <t>Đông Triều</t>
  </si>
  <si>
    <t>Hoành Bồ</t>
  </si>
  <si>
    <t>Vân Đồn</t>
  </si>
  <si>
    <t>Tiên Yên</t>
  </si>
  <si>
    <t>Hải Hà</t>
  </si>
  <si>
    <t>Đầm Hà</t>
  </si>
  <si>
    <t>Bình Liêu</t>
  </si>
  <si>
    <t>Ba Chẽ</t>
  </si>
  <si>
    <t>Cô Tô</t>
  </si>
  <si>
    <t>Biểu số 32-NĐ31</t>
  </si>
  <si>
    <t>DỰ TOÁN THU NGÂN SÁCH NHÀ NƯỚC TRÊN ĐỊA BÀN TỪNG HUYỆN THEO LĨNH VỰC NĂM 2020</t>
  </si>
  <si>
    <t>Tên đơn vị (1)</t>
  </si>
  <si>
    <t>Tổng thu NSNN trên địa bàn</t>
  </si>
  <si>
    <t>I- Thu nội địa (2)</t>
  </si>
  <si>
    <t>II- Thu từ dầu thô (3)</t>
  </si>
  <si>
    <t>III- Thu từ hoạt động xuất nhập khẩu (3)</t>
  </si>
  <si>
    <t>1. Thu từ khu vực DNNN do trung ương quản lý</t>
  </si>
  <si>
    <t>2. Thu từ khu vực DNNN do địa phương quản lý</t>
  </si>
  <si>
    <t>3. DN có vố đầu tư nước ngoài</t>
  </si>
  <si>
    <t>4. Thu từ LV NQD</t>
  </si>
  <si>
    <t>5. Thuế TNCN</t>
  </si>
  <si>
    <t>6. Lệ phí trước bạ</t>
  </si>
  <si>
    <t>7. Thuế sử dụng đất nông nghiệp</t>
  </si>
  <si>
    <t>8. Thuế bảo vệ môi trường</t>
  </si>
  <si>
    <t>9. Tiền sử dụng đất</t>
  </si>
  <si>
    <t>10. Thuế sử dụng đất phi nông nghiệp</t>
  </si>
  <si>
    <t xml:space="preserve">11. Tiền cho thuê đất </t>
  </si>
  <si>
    <t>12. Thu phí và lệ phí</t>
  </si>
  <si>
    <t>13. thu cổ tức</t>
  </si>
  <si>
    <t>14. Thu cấp quyền KTKS</t>
  </si>
  <si>
    <t>14.Thu từ XSKT</t>
  </si>
  <si>
    <t>15. Thu tại xã</t>
  </si>
  <si>
    <t>16. Thu khác ngân sách</t>
  </si>
  <si>
    <t>1. Thuế giá trị gia tăng thu từ hàng hóa nhập khẩu</t>
  </si>
  <si>
    <t>2. Thuế xuất khẩu</t>
  </si>
  <si>
    <t>3. Thuế nhập khẩu</t>
  </si>
  <si>
    <t>4. Thuế tiêu thụ đặc biệt thu từ hàng hóa nhập khẩu</t>
  </si>
  <si>
    <t>5. Thuế bảo vệ môi trường thu từ hàng hóa nhập khẩu</t>
  </si>
  <si>
    <t>6. Thu khác</t>
  </si>
  <si>
    <t>TỔNG SỐ (2)</t>
  </si>
  <si>
    <r>
      <t>Ghi chú: </t>
    </r>
    <r>
      <rPr>
        <i/>
        <sz val="10"/>
        <rFont val="Times New Roman"/>
        <family val="1"/>
      </rPr>
      <t>(1) Thu ngân sách nhà nước trên địa bàn tỉnh chi tiết đến từng huyện; thu ngân sách nhà nước trên địa bàn huyện chi tiết đến từng xã.</t>
    </r>
  </si>
  <si>
    <t>(2) Thu nội địa chi tiết từng khu vực thu, khoản thu.</t>
  </si>
  <si>
    <t>(3) Thu NSNN trên địa bàn huyện, xã không có thu từ dầu thô, thu từ hoạt động xuất, nhập khẩu. Các chỉ tiêu cột 6, 7, 8, 9, 10, 11, 12, 13 chỉ ghi dòng tổng số.</t>
  </si>
  <si>
    <t>(2) Theo quy định tại Điều 7, Điều 11 và Điều 39 Luật NSNN, ngân sách huyện, xã không có nhiệm vụ chi nghiên cứu khoa học và công nghệ, chi trả lãi vay, chi bổ sung quỹ dự trữ tài chính.</t>
  </si>
  <si>
    <t xml:space="preserve">Chi các chương trình mục tiêu, nhiệm vụ </t>
  </si>
  <si>
    <t>Chi trả nợ lãi các khoản do CQĐP vay</t>
  </si>
  <si>
    <t>Chi đầu tư từ nguồn thu xổ số kiến thiết</t>
  </si>
  <si>
    <t>Chi đầu tư từ nguồn thu tiền sử dụng đất</t>
  </si>
  <si>
    <t>Trong đó: Chia theo lĩnh vực</t>
  </si>
  <si>
    <t xml:space="preserve">Chi đầu tư phát triển </t>
  </si>
  <si>
    <t>1=2+3</t>
  </si>
  <si>
    <t xml:space="preserve">Ngân sách huyện </t>
  </si>
  <si>
    <t xml:space="preserve">Ngân sách cấp tỉnh </t>
  </si>
  <si>
    <t>Ngân sách địa phương</t>
  </si>
  <si>
    <t>DỰ TOÁN CHI NGÂN SÁCH ĐỊA PHƯƠNG, CHI NGÂN SÁCH CẤP TỈNH VÀ CHI NGÂN SÁCH HUYỆN THEO CƠ CẤU CHI NĂM 2020</t>
  </si>
  <si>
    <t>Biểu số 33-NĐ31</t>
  </si>
  <si>
    <t>Trong đó: Bổ sung quỹ vay vốn tạo việc làm tại Ngân hàng CSXH QN</t>
  </si>
  <si>
    <t>Kinh phí bù chênh lệch lãi suất, trích lập rủi ro của Chi nhánh ngân hàng chính sách xã hội tỉnh QN</t>
  </si>
  <si>
    <t>Chi khác ngân sách</t>
  </si>
  <si>
    <t>XIII</t>
  </si>
  <si>
    <t xml:space="preserve"> Chi đảm bảo xã hội khác</t>
  </si>
  <si>
    <t>Sở Tư pháp</t>
  </si>
  <si>
    <t>Trung tâm truyền thông</t>
  </si>
  <si>
    <t>Sở Văn hóa thể thao</t>
  </si>
  <si>
    <t>Sở Giáo dục và Đào tạo</t>
  </si>
  <si>
    <t>Ban Dân tộc</t>
  </si>
  <si>
    <t>Kinh phí thực hiện Đề án hỗ trợ hoạt động bình đẳng giới vùng dân tộc thiểu số giai đoạn 2018 - 20205 trên địa bàn tỉnh (Kế hoạch số 91/KH-UBND ngày 04/6/2018 của UBND tỉnh)</t>
  </si>
  <si>
    <t>Kinh phí trợ giúp pháp lý</t>
  </si>
  <si>
    <t xml:space="preserve"> KF thăm hỏi động viên Thương binh ngày 27/7</t>
  </si>
  <si>
    <t>Sở Lao động TB&amp;XH chủ trì</t>
  </si>
  <si>
    <t xml:space="preserve"> Trợ cấp tết cho các đối tượng XH</t>
  </si>
  <si>
    <t>Sở Lao động TB&amp;XH tham mưu trình Nghị quyết</t>
  </si>
  <si>
    <t>Nghị quyết mở rộng đối tượng thụ hưởng chính sách trợ giúp xã hội đối với người cao tuổi</t>
  </si>
  <si>
    <t>Dự nguồn chính sách mới ban hành</t>
  </si>
  <si>
    <t>Sở Nội vụ chủ trì, phối hợp với các ngành</t>
  </si>
  <si>
    <t>Chương trình thực hiện một số mục tiêu, giải pháp nâng cao hiệu quả công tác phòng, chống vi phạm pháp luật và tội phạm trong thanh niên, thiếu niên trên địa bàn tỉnh QN (Nghị quyết 96/2013/NQ-HĐND ngày 13/8/2013 của HĐND tỉnh, Quyết định 2051/2013/QĐ-UBND ngày 13/8/2013 của UBND tỉnh)</t>
  </si>
  <si>
    <t>Chương trình phòng chống tệ nạn xã hội (Nghị quyết số 213/2015/NQ-HĐND ngày 15/7/2015)</t>
  </si>
  <si>
    <t>Chương trình hành động quốc gia vì người cao tuổi Việt Nam trên địa bàn tỉnh QN giai đoạn 2016 - 2020 (Kế hoạch 2580/KH-UBND ngày 11/5/2016)</t>
  </si>
  <si>
    <t>Kinh phí đảm bảo xã hội tập trung và quản lý thực hiện chính sách BTXH</t>
  </si>
  <si>
    <t>Chương trình việc làm tỉnh Quảng Ninh giai đoạn 2016-2020</t>
  </si>
  <si>
    <t>Đề án trợ giúp người khuyết tật giai đoạn 2012 - 2020 (Kế hoạch số 2370/KH-UBND ngày 17/5/2013)</t>
  </si>
  <si>
    <t>Đề án trợ giúp xã hội và phục hồi chức năng cho người tâm thần, người rối nhiễu tâm trí dựa vào cộng đồng giai đoạn 2016 - 2020 (Kế hoạch 6176/KH-UBND ngày 30/9/2016)</t>
  </si>
  <si>
    <t>Chương trình về an toàn, vệ sinh lao động giai đoạn 2016 - 2020 (QĐ 1162/QĐ-UBND ngày 19/4/2016 của UBND tỉnh)</t>
  </si>
  <si>
    <t>KF Bình đẳng giới, vì sự tiến bộ của Phụ nữ</t>
  </si>
  <si>
    <t>Chương trình giảm nghèo bền vững (QĐ 3586/QĐ-UBND ngày 11/10/2017 của UBND tỉnh)</t>
  </si>
  <si>
    <t>Đề án phát triển nghề xã hội giai đoạn 2010 - 2020 (Kế hoạch số 1811/KH-UBND ngày 24/5/2011 của UBND tỉnh)</t>
  </si>
  <si>
    <t>Sở Lao động TB và XH chủ trì phối hợp với các đơn vị</t>
  </si>
  <si>
    <t>Chương trình BVCS trẻ em và thúc đẩy quyền tham gia của trẻ em tỉnh Quảng Ninh giai đoạn 2016 - 2020 (Quyết định số 2010/QĐ-UBND ngày 01/7/2016 của UBND tỉnh)</t>
  </si>
  <si>
    <t>Chi Đảm bảo xã hội</t>
  </si>
  <si>
    <t>XII</t>
  </si>
  <si>
    <t>Ban Đại diện người cao tuổi</t>
  </si>
  <si>
    <t>Đề án thành lập CLB liên thế hệ giai đoạn 2017 - 2020 (QĐ 3101/QĐ-UBND)</t>
  </si>
  <si>
    <t>Hội Kế hoạch hóa gia đình</t>
  </si>
  <si>
    <t>KP thực hiện dự án tăng cường tiếp cận dịch vụ tư vấn truyền thông, khám và điều trị bệnh phụ khoa có chất lượng cho 10 xã vùng khó khăn, dân tộc thiểu số (QĐ 4900/QĐ-UBND ngày 19/12/2017 của UBND tỉnh)</t>
  </si>
  <si>
    <t>Chi khác quản lý hành chính</t>
  </si>
  <si>
    <t>Cục Thi hành án dân sự tỉnh</t>
  </si>
  <si>
    <t>Ban chỉ đạo thi hành án tỉnh</t>
  </si>
  <si>
    <t>Sở Thông tin và truyền thông</t>
  </si>
  <si>
    <t xml:space="preserve">Thuê đường truyền số liệu chuyên dùng phục vụ kết nối mạng diện rộng và khai thác CQĐT </t>
  </si>
  <si>
    <t>Văn phòng Tỉnh ủy</t>
  </si>
  <si>
    <t>Kinh phí tổ chức Đại hội Đảng bộ tỉnh Quảng Ninh lần thứ XV</t>
  </si>
  <si>
    <t>Kinh phí tổ chức Đại hội thi đua yêu nước toàn quốc</t>
  </si>
  <si>
    <t>KP xử lý thông tin lý lịch tư pháp tồn đọng</t>
  </si>
  <si>
    <t>Thuê bổ sung Hội nghị truyền hình trực tuyến xuống cấp xã giai đoạn 2 (Quyết định số 3834/QĐ-UBND ngày 22/11/2018)</t>
  </si>
  <si>
    <t xml:space="preserve">Kinh phí thực hiện nhiệm vụ thu dịch vụ triển khai hệ thống hội nghị truyền hình trực tuyến xuống cấp xã (Quyết định số 2809/QĐ-UBND ngày 06/10/2017)  </t>
  </si>
  <si>
    <t>KP vận hành Trung tâm tích hợp dữ liệu tại tầng 4 tòa nhà VNPT</t>
  </si>
  <si>
    <t>VP Ủy ban nhân dân tỉnh</t>
  </si>
  <si>
    <t xml:space="preserve"> Kinh phí quản lý nhà liên cơ quan số II</t>
  </si>
  <si>
    <t>Ban chỉ đạo Cải cách tư pháp</t>
  </si>
  <si>
    <t>Kinh phí cải cách tư pháp</t>
  </si>
  <si>
    <t>Đề án hỗ trợ cải thiện hiệu quả quản trị và hành chính công tỉnh QN giai đoạn 2017 - 2020 (QĐ 3586/QĐ-UBND ngày 19/9/2017 bố trí vốn trong 2 năm 2017-2018)</t>
  </si>
  <si>
    <t>Sở Ngoại vụ</t>
  </si>
  <si>
    <t>Kinh phí đoàn vào của tỉnh</t>
  </si>
  <si>
    <t>Sở Giao thông Vận tải</t>
  </si>
  <si>
    <t>- KP đảm bảo hoạt động của lực lượng Thanh tra Giao thông</t>
  </si>
  <si>
    <t>- KP đảm bảo hoạt động của lực lượng Kiểm ngư</t>
  </si>
  <si>
    <t>Sở Nông nghiệp và phát triển nông thôn</t>
  </si>
  <si>
    <t>- KP đảm bảo hoạt động của lực lượng Kiểm lâm</t>
  </si>
  <si>
    <t>Sở Công thương</t>
  </si>
  <si>
    <t>- KP đảm bảo hoạt động của lực lượng QLTT</t>
  </si>
  <si>
    <t>Kinh phí đảm bảo hoạt động xử phạt vi phạm hành chính theo các Thông tư 153/2013/TT-BTC</t>
  </si>
  <si>
    <t>Liên đoàn lao động tỉnh</t>
  </si>
  <si>
    <t>Kinh phí thực hiện Đề án quan hệ lao động tỉnh Quảng Ninh giai đoạn 2016 - 2020</t>
  </si>
  <si>
    <t>Cty cổ phần quản lý đăng kiểm xe cơ giới đường bộ</t>
  </si>
  <si>
    <t>Trạm đăng kiểm phương tiện thủy nội địa</t>
  </si>
  <si>
    <t>Cảng vụ đường thủy nội địa Quảng Ninh</t>
  </si>
  <si>
    <t>Văn phòng Sở</t>
  </si>
  <si>
    <t>Sở Giao thông vận tải</t>
  </si>
  <si>
    <t>Sở Xây dựng</t>
  </si>
  <si>
    <t>Sở Kế hoạch và Đầu tư</t>
  </si>
  <si>
    <t>Sở Tài nguyên và Môi trường</t>
  </si>
  <si>
    <t>KP phục vụ cho công tác thu lệ phí</t>
  </si>
  <si>
    <t>Sở Nông nghiệp và PTNT</t>
  </si>
  <si>
    <t>Trđó: Sửa chữa cải tạo trụ sở làm việc một số Hạt kiểm lâm và Trạm kiểm lâm thuộc Chi cục Kiểm lâm tỉnh Quảng Ninh</t>
  </si>
  <si>
    <t>KF mua sắm, sửa chữa tài sản phục vụ công tác chuyên môn</t>
  </si>
  <si>
    <t>Khen thưởng thi đua VĐV có thành tích cao</t>
  </si>
  <si>
    <t xml:space="preserve">Sở Nội vụ </t>
  </si>
  <si>
    <t xml:space="preserve">Kinh phí Khen thưởng, thi đua </t>
  </si>
  <si>
    <t>Hoạt động của các cơ quan QLNN, Đảng, đoàn thể</t>
  </si>
  <si>
    <t>XI</t>
  </si>
  <si>
    <t>Sự nghiệp kinh tế khác</t>
  </si>
  <si>
    <t xml:space="preserve">Kinh phí duy tu, bảo dưỡng các công trình  </t>
  </si>
  <si>
    <t>Kinh phí quy hoạch</t>
  </si>
  <si>
    <t>Công ty TNHH MTV thủy lợi Miền Đông</t>
  </si>
  <si>
    <t>Dự án lập bản đồ hiện trạng xin giao đất, cắm mốc chỉ giới phạm vi bảo vệ công trình thủy lợi mốc ranh giới xin giao đất, các hệ thống công trình thủy lợi thuộc quản lý của Công ty TNHH MTV thủy lợi Miền Đông (Quyết định số 3805/QĐ-UBND ngày 11/9/2019)</t>
  </si>
  <si>
    <t>Sở Du lịch</t>
  </si>
  <si>
    <t>Kinh phí tổ chức các hoạt động trong khuôn khổ giải đua thuyền buồm vòng quanh thế giới</t>
  </si>
  <si>
    <t>Đề án phát triển du lịch cộng đồng trên địa bàn tỉnh Quảng Ninh</t>
  </si>
  <si>
    <t>Nghị quyết quy định mức hỗ trợ phát triển thuỷ lợi nhỏ, thuỷ lợi nội đồng và tưới tiên tiến, tiết kiệm nước trên địa bàn tỉnh Quảng Ninh</t>
  </si>
  <si>
    <t>Sở Nội vụ</t>
  </si>
  <si>
    <t>Dự án thành lập hệ thống bản đồ hành chính cấp huyện, cấp tỉnh Quảng Ninh (Quyết định số 3060/QĐ-UBND ngày 25/7/2019)</t>
  </si>
  <si>
    <t>Kinh phí lắp đặt hệ thống quản lý định vị đối với các tàu kinh doanh xăng dầu trên biển (Văn bản số 2745/UBND-XD3 ngày 24/4/2019)</t>
  </si>
  <si>
    <t>Kinh phí thực hiện nhiệm vụ Chương trình phát triển nhà ở tỉnh Quảng Ninh đến năm 2030 (QĐ 3975/QĐ-UBND ngày 23/9/2019)</t>
  </si>
  <si>
    <t>Sở Nông nghiệp và PTNT chủ trì phối hợp với Các công ty thủy lợi</t>
  </si>
  <si>
    <t>Kinh phí vận hành, kiểm định an toàn đập và lập phương án ứng phó với tình huống khẩn cấp hồ chứa nước đối với các công trình thủy lợi</t>
  </si>
  <si>
    <t>Dự nguồn chính sách cảng hàng không</t>
  </si>
  <si>
    <t>Sở Kế hoạch và Đầu tư chủ trì phối hợp với các Sở, ngành</t>
  </si>
  <si>
    <t>Nghị quyết số 148/NQ-HĐND 07/12/2018 về một số chính sách hỗ trợ doanh nghiệp nhỏ và vừa, doanh nghiệp khởi nghiệp đổi mới sáng tạo và doanh nghiệp đầu tư vào các khu công nghiệp, khu kinh tế trên địa bàn tỉnh QN đến năm 2020)</t>
  </si>
  <si>
    <t>Ban QLDA công trình dân dụng và công nghiệp tỉnh</t>
  </si>
  <si>
    <t>Xây dựng hệ thống thông tin đất đai tỉnh Quảng Ninh đến năm 2020</t>
  </si>
  <si>
    <t>KP chỉnh lý, cấp GCNQSDĐ theo bản đồ địa chính cho các tổ chức trên địa bàn tỉnh</t>
  </si>
  <si>
    <t>10% tiền sử dụng đất của Khối huyện chuyển về tỉnh</t>
  </si>
  <si>
    <t>Hội Nông dân tỉnh</t>
  </si>
  <si>
    <t>Kinh phí bổ sung quy hỗ trợ Nông dân theo Kế hoạch 4364/KH-UBND ngày 06/09/2012 của UBND tỉnh)</t>
  </si>
  <si>
    <t>Sở Nông nghiệp và PTNT chủ trì phối hợp với UBND các địa phương</t>
  </si>
  <si>
    <t>Vốn di dân</t>
  </si>
  <si>
    <t>Kinh phí thực hiện trồng thử nghiệm một số cây trên địa bàn tỉnh</t>
  </si>
  <si>
    <t>Kinh phí thực hiện nhiệm vụ theo Kế hoạch thu gom, xử lý bao gói thuốc bảo vệ thực vật sau sử dụng và hóa chất bảo vệ thực vật không được phép sử dụng tại các vùng sản xuất nông nghiệp trên địa bàn tỉnh Quảng Ninh (Kế hoạch số 91/KH-UBND ngày 05/4/2019)</t>
  </si>
  <si>
    <t>Chương trình giám sát dịch hại trên một số cây trồng chủ yếu trên địa bàn tỉnh (IPM) cấp tỉnh</t>
  </si>
  <si>
    <t>f</t>
  </si>
  <si>
    <t>Kế hoạch hành động ngăn chặn và ứng phó khẩn cấp đối với khả năng bệnh dịch tả châu Phi xâm nhiễm trên địa bàn tỉnh</t>
  </si>
  <si>
    <t>e</t>
  </si>
  <si>
    <t>Kinh phí thực hiện chương trình khống chế và tiến tới loại trừ bệnh dại</t>
  </si>
  <si>
    <t xml:space="preserve">Kinh phí phòng chống dịch bệnh thủy sản </t>
  </si>
  <si>
    <t>Kinh phí phòng chống dịch bệnh gia súc gia cầm</t>
  </si>
  <si>
    <t>Kinh phí quan trắc cảnh báo môi trường vùng nuôi trồng thủy sản phục vụ phòng chống dịch bệnh thủy sản (Kế hoạch phòng chống dịch bệnh thủy sản)</t>
  </si>
  <si>
    <t>Chương trình phòng chống dịch bệnh</t>
  </si>
  <si>
    <t>Kinh phí khuyến nông</t>
  </si>
  <si>
    <t>Dự án nâng cao năng lực phòng cháy, chữa cháy và bảo vệ rừng cấp bách tỉnh QN giai đoạn 2015-2019</t>
  </si>
  <si>
    <t>Dự án điều tra nguồn lợi thủy sản ven bờ và vùng lộng tỉnh Quảng Ninh (Văn bản 9298/UBND-NLN1 ngày 11/12/2018 của UBND tỉnh)</t>
  </si>
  <si>
    <t>Dự án đầu tư đóng mới tàu kiểm ngư và trang thiết bị phục vụ công tác Thanh tra thủy sản (Quyết định 2599/QĐ-UBND ngày 28/6/2019 của UBND tỉnh)</t>
  </si>
  <si>
    <t>Thực hiện kế hoạch số 42/KH-UBND ngày 28/9/2017 của UBND tỉnh về công tác tăng cường công tác quản lý khai thác, bảo vệ và phát triển nguồn lợi thủy sản trên địa bàn tỉnh</t>
  </si>
  <si>
    <t>Dự án truyền thông nâng cao nhận thức cộng đồng dân cư về công tác bảo vệ và phát triển nguồn lợi thủy sản</t>
  </si>
  <si>
    <t>Dự án thả cá giống thủy sản vào các vùng nước tự nhiên</t>
  </si>
  <si>
    <t>Chương trình bảo vệ và phát triển nguồn lợi thủy sản năm 2019 (Theo Quyết định 3773/QĐ-UBND ngày 27/11/2015)</t>
  </si>
  <si>
    <t>Dự án Rừng và đồng bằng Việt Nam (Kế hoạch 135/KH-UBND ngày 18/6/2019)</t>
  </si>
  <si>
    <t>Đề án điều tra đánh giá các mô hình rừng trồng và đề xuất danh mục các loài cây bản địa cung cấp gỗ lớn có giá trị cao ở Quảng Ninh (Quyết định số 3628/QĐ-UBND ngày 29/8/2019)</t>
  </si>
  <si>
    <t>Xây dựng đề án chuyển loại rừng sản xuất sang rừng phòng hộ, đặc dụng sau khi rà soát, điều chỉnh quy hoạch 03 loại rừng (Quyết định số 4199/QĐ-UBND ngày 07/10/2019)</t>
  </si>
  <si>
    <t>Dự án điều tra phân bố hai loài thực vật quý hiếm Dẻ tùng sọc trắng và Kim giao núi đá tại Khu bảo tồn thiên nhiên Đồng Sơn - Kỳ Thượng, huyện Hoành Bồ (Quyết định số 901/QĐ-UBND ngày 08/3/2019)</t>
  </si>
  <si>
    <t>Khoán bảo vệ rừng</t>
  </si>
  <si>
    <t>Chương trình mục tiêu phát triển lâm nghiệp bền vững</t>
  </si>
  <si>
    <t xml:space="preserve">Kinh phí hỗ trợ theo Quyết định số 48/2010/QĐ-TTg ngày 13/7/2010 về một số chính sách khuyến khích, hỗ trợ khai thác, nuôi trồng hải sản và dịch vụ khai thác hải sản trên các vùng biển xa </t>
  </si>
  <si>
    <t xml:space="preserve">Kinh phí hỗ trợ theo Nghị định số 67/2014/NĐ-CP về một số chính sách phát triển thủy sản </t>
  </si>
  <si>
    <t>KP đặt hàng bảo dưỡng, sửa chữa đường thủy nội địa</t>
  </si>
  <si>
    <t>Quỹ Bảo trì đường bộ</t>
  </si>
  <si>
    <t>Bổ sung Quỹ Bảo trì đường bộ tỉnh</t>
  </si>
  <si>
    <t>Sự nghiệp giao thông</t>
  </si>
  <si>
    <t>KF duy trì hệ thống quản lý kiểm soát quản lý tàu tham quan Vịnh Hạ Long bằng CN định vị vệ tinh</t>
  </si>
  <si>
    <t xml:space="preserve">Dự án hoàn thiện, hiện đại hóa hồ sơ, bản đồ địa giới hành chính và xây dựng cơ sở dữ liệu về địa giới hành chính </t>
  </si>
  <si>
    <t>Trđó: - KP hội chợ triển lãm các sản phẩm thương hiệu OCOOP (hội chợ thường niên)</t>
  </si>
  <si>
    <t>KP xúc tiến thương mại, xúc tiến du lịch, xúc tiến đầu tư</t>
  </si>
  <si>
    <t>Kinh phí đặt hàng quản lý, vận hành 4 công trình cấp nước sạch nông thôn</t>
  </si>
  <si>
    <t>Đặt hàng khai thác vận tải hành khách công cộng bằng xe buýt chất lượng cao tuyến Cảng Hàng không quốc tế Vân Đồn - TP Hạ Long</t>
  </si>
  <si>
    <t>Quản lý vận hành khai thác cơ sở dữ liệu tài nguyên và môi trường phục vụ quản lý nhà nước</t>
  </si>
  <si>
    <t>Lưu trữ, quản lý khai thác thông tin, dữ liệu tài nguyên và môi trường phục vụ quản lý nhà nước</t>
  </si>
  <si>
    <t>Dịch vụ thu thập, phân tích và cung ứng thông tin thị trường lao động</t>
  </si>
  <si>
    <t>Sở Lao động TB&amp;XH</t>
  </si>
  <si>
    <t xml:space="preserve">Dịch vụ tư vấn, giới thiệu việc làm, định hướng nghề nghiệp cho người lao động </t>
  </si>
  <si>
    <t>Khảo sát thị trường khách du lịch trong nước và quốc tế trên địa bàn tỉnh QN</t>
  </si>
  <si>
    <t>Tham gia các hội chợ trong nước và quốc tế</t>
  </si>
  <si>
    <t>Cung cấp dịch vụ công thuộc lĩnh vực du lịch</t>
  </si>
  <si>
    <t>Tổ chức các khóa tập huấn kỹ năng nghiệp vụ liên quan đến xúc tiến thương mại</t>
  </si>
  <si>
    <t>Quản lý vận hành sàn giao dịch thương mại điện tử</t>
  </si>
  <si>
    <t xml:space="preserve">Tổ chức các hoạt động kết nối cung cầu, Xúc tiến tiêu thụ các sản phẩm OCOP Quảng Ninh với các nhà phân phối, kênh tiêu thụ sản phẩm trong nước và khu vực </t>
  </si>
  <si>
    <t>Thực hiện kế hoạch phát triển công nghiệp hỗ trợ</t>
  </si>
  <si>
    <t>Hoạt động thuộc lĩnh vực tiết kiệm năng lượng, hiệu quả</t>
  </si>
  <si>
    <t>Thực hiện nhiệm vụ khuyến công</t>
  </si>
  <si>
    <t>Kinh phí đặt hàng lĩnh vực thủy lợi</t>
  </si>
  <si>
    <t>Lưu giữ giống cây thông nhựa Quảng Ninh</t>
  </si>
  <si>
    <t>Nuôi giữ đàn lợn giống gốc ông, bà Móng Cái</t>
  </si>
  <si>
    <t>Sản xuất tiêu thụ thóc giống nguyên chủng phục vụ phát triển giống sản xuất lương thực</t>
  </si>
  <si>
    <t>Kinh phí đặt hàng lĩnh vực kinh tế</t>
  </si>
  <si>
    <t>Các Hoạt động kinh tế</t>
  </si>
  <si>
    <t>X</t>
  </si>
  <si>
    <t>Vốn điều lệ của Quỹ Bảo vệ môi trường</t>
  </si>
  <si>
    <t>UBND các địa phương</t>
  </si>
  <si>
    <t>Kinh phí thực hiện chính sách hỗ trợ di dời các cơ sở tiểu thu công nghiệp gây ô nhiễm môi trường hoặc không phù hợp quy hoạch đô thị phải di dời trên địa bàn tỉnh Quảng Ninh đến năm 2025</t>
  </si>
  <si>
    <t>Công tác điều tra về Môi trường</t>
  </si>
  <si>
    <t>Các công trình mới</t>
  </si>
  <si>
    <t>Các công trình chuyển tiếp:</t>
  </si>
  <si>
    <t>Các dự án, nhiệm vụ môi trường</t>
  </si>
  <si>
    <t>Kiểm tra quan trắc đột xuất mức độ ô  nhiễm của các nguồn thải phục vụ công tác quản lý nhà nước và giải quyết kiến nghị của cử tri</t>
  </si>
  <si>
    <t>Quản lý vận hành các trạm quan trắc môi trường tự động, cố định do tỉnh quản lý</t>
  </si>
  <si>
    <t>KP đặt hàng Quan trắc và báo cáo hiện trạng môi trường tỉnh QN</t>
  </si>
  <si>
    <t>Kinh phí đặt hàng thuộc lĩnh vực bảo vệ môi trường</t>
  </si>
  <si>
    <t>Sự nghiệp Bảo vệ môi trường</t>
  </si>
  <si>
    <t>IX</t>
  </si>
  <si>
    <t>KP dự nguồn cho chính sách mới ban hành: Nghị quyết quy định nội dung và mức chi để thực hiện chế độ dinh dưỡng đối với huấn luyện viên, vận động viên thể thao thành tích cao</t>
  </si>
  <si>
    <t>Kinh phí khai thác, vận hành, quản lý Trung tâm thể thao vùng Đông Bắc</t>
  </si>
  <si>
    <t>KP đặt hàng thuộc lĩnh vực thể dục thể thao</t>
  </si>
  <si>
    <t xml:space="preserve">Sự nghiệp thể thao ngành </t>
  </si>
  <si>
    <t>Sự nghiệp Thể dục thể thao</t>
  </si>
  <si>
    <t>VIII</t>
  </si>
  <si>
    <t>Chi đặt hàng Trung tâm truyền thông</t>
  </si>
  <si>
    <t>Sự nghiệp phát thanh truyền hình</t>
  </si>
  <si>
    <t>Bảo tồn chống xuống cấp di tích Đình Quan Lạn (Quyết định số 4305/QĐ-UBND ngày 14/10/2019)</t>
  </si>
  <si>
    <t>Kinh phí quản lý Cung quy hoạch, triển lãm và hội chợ</t>
  </si>
  <si>
    <t>Hội Văn học nghệ thuật</t>
  </si>
  <si>
    <t>Trong đó: Hỗ trợ báo Hạ Long</t>
  </si>
  <si>
    <t xml:space="preserve"> Sự nghiệp văn hoá khác</t>
  </si>
  <si>
    <t>Báo Quảng Ninh</t>
  </si>
  <si>
    <t>Kinh phí đặt hàng các nhiệm vụ lĩnh vực văn hóa thông tin</t>
  </si>
  <si>
    <t>Kinh phí hợp tác truyền thông với các cơ quan báo chí (Kế hoạch số 4596 ngày 20/09/2012 của UBND tỉnh)</t>
  </si>
  <si>
    <t>Sự nghiệp văn hóa ngành</t>
  </si>
  <si>
    <t>Sự nghiệp Văn hóa thông tin</t>
  </si>
  <si>
    <t>Nghị quyết thông qua Đề án thu hút, đãi ngộ và đào tạo nguồn nhân lực y tế chất lượng cao trên địa bàn tỉnh Quảng Ninh giai đoạn 2020 - 2025</t>
  </si>
  <si>
    <t>Kinh phí dự nguồn chính sách mới ban hành</t>
  </si>
  <si>
    <t>Bảo hiểm xã hội tỉnh</t>
  </si>
  <si>
    <t>Kinh phí hỗ trợ mua Bảo hiểm học sinh sinh viên</t>
  </si>
  <si>
    <t>Sở Y tế</t>
  </si>
  <si>
    <t xml:space="preserve">Kinh phí vệ sinh an toàn thực phẩm </t>
  </si>
  <si>
    <t xml:space="preserve">Dự án đầu tư hiện đại hóa trang thiết bị y tế chuyên dùng cho Trung tâm y tế huyện Cô Tô </t>
  </si>
  <si>
    <t>Kinh phí thực hiện các dự án của ngành Y tế (Vốn SN có tính chất đầu tư)</t>
  </si>
  <si>
    <t>Kinh phí tăng cường cơ sở vật chất và mua sắm trang thiết bị của các đơn vị ngành y tế</t>
  </si>
  <si>
    <t>KP KCB lưu động, chỉ đạo tuyến và các nhiệm vụ chuyên môn khác</t>
  </si>
  <si>
    <t>KP Phòng chống dịch bệnh</t>
  </si>
  <si>
    <t>KP KCB cho người nghèo</t>
  </si>
  <si>
    <t>Đề án mất cân bằng giới tính khi sinh</t>
  </si>
  <si>
    <t>Kinh phí thực hiện công tác dân số - KHHGĐ</t>
  </si>
  <si>
    <t>KP thực đề án HIV theo NQ 218/2015/NQ-HĐND</t>
  </si>
  <si>
    <t xml:space="preserve"> Sự nghiệp ngành</t>
  </si>
  <si>
    <t>Sự nghiệp Y tế, dân số và gia đình</t>
  </si>
  <si>
    <t xml:space="preserve">Các nhiệm vụ, đề án triển khai mới </t>
  </si>
  <si>
    <t>KP quản lý, các nhiệm vụ tăng cường công tác chuyên môn</t>
  </si>
  <si>
    <t>Các nhiệm vụ khoa học và công nghệ chuyển tiếp</t>
  </si>
  <si>
    <t>KP thực hiện các dự án, nhiệm vụ đề tài khoa học</t>
  </si>
  <si>
    <t>Dự án mới</t>
  </si>
  <si>
    <t>Dự án xây dựng hệ thống thông tin dữ liệu công tác dân tộc tỉnh Quảng Ninh (Quyết định số 1694/QĐ-UBND ngày 24/4/2019)</t>
  </si>
  <si>
    <t>Sở Thông tin và Truyền thông</t>
  </si>
  <si>
    <t>Dự án Nâng cấp thư điện tử công vụ tỉnh Quảng Ninh (Quyết định số 3397/QĐ-UBND ngày 13/8/2019)</t>
  </si>
  <si>
    <t>Các dự án khác:</t>
  </si>
  <si>
    <t>Dự án Xây dựng trung tâm kiểm soát an toàn thông tin mạng tỉnh Quảng Ninh (Quyết định số 1610/QĐ-UBND ngày 19/4/2019)</t>
  </si>
  <si>
    <t>Dự án ứng dụng CNTT nâng cao hiệu quả hoạt động ngành du lịch tỉnh Quảng Ninh giai đoạn 1 (Quyết định số 1571/QĐ-UBND ngày 17/4/2019)</t>
  </si>
  <si>
    <t>Nâng cao năng lực quan trắc môi trường tự động trên địa bàn tỉnh (Quyết định số 870/QĐ-UBND ngày 20/3/2018 và điều chỉnh số 3655/QĐ-UBND ngày 30/8/2019)</t>
  </si>
  <si>
    <t>Xây dựng hệ thống quản lý điều hành giao thông thông minh (Quyết định số 4239/QĐ-UBND ngày 25/10/2018)</t>
  </si>
  <si>
    <t>Ứng dụng CNTT phục vụ công tác đảm bảo an ninh trật tự và an toàn xã hội trên địa bàn thành phố Hạ Long (Quyết định số 4311/QĐ-UBND ngày 25/10/2018)</t>
  </si>
  <si>
    <t>Xây dựng bổ sung cơ sở hạ tầng kỹ thuật và phần mềm nền tảng cho thành phố thông minh tỉnh Quảng Ninh (Quyết định số 2350/QĐ-UBND ngày 26/6/2018)</t>
  </si>
  <si>
    <t>Xây dựng kiến trúc thành phố thông minh và kiến trúc Chính quyền điện tử tỉnh Quảng Ninh (Quyết định số 871/QĐ-UBND ngày 20/3/2018)</t>
  </si>
  <si>
    <t>Đề án thành phố thông minh:</t>
  </si>
  <si>
    <t>Kinh phí sự nghiệp khoa học - công nghệ có tính chất đầu tư</t>
  </si>
  <si>
    <t xml:space="preserve">Kiểm định, hiệu chuẩn, thủ nghiệm phương tiện đo, chuẩn đo lường </t>
  </si>
  <si>
    <t>Các nhiệm vụ tăng cường công tác chuyên môn và khoa học công nghệ</t>
  </si>
  <si>
    <t>Nghiên cứu ứng dụng TBKH&amp;CN; Hoạt động sàn Giao dịch công nghệ &amp; Thiết bị; Hội thảo KHCN; Phục vụ công tác QLNN..</t>
  </si>
  <si>
    <t xml:space="preserve">Sở Khoa học và Công nghệ </t>
  </si>
  <si>
    <t>Xây dựng nguồn lực thông tin; Trang thông tin KHCN; Phổ biến thông tin KHCN</t>
  </si>
  <si>
    <t>Kinh phí đặt hàng dịch vụ công</t>
  </si>
  <si>
    <t>Sự nghiệp Khoa học và công nghệ</t>
  </si>
  <si>
    <t>Chi đào tạo khác</t>
  </si>
  <si>
    <t>Sở Lao động TBXH chủ trì</t>
  </si>
  <si>
    <t xml:space="preserve">Chương trình đào tạo nghề cho lao động nông thôn </t>
  </si>
  <si>
    <t>Trường cao đẳng y tế</t>
  </si>
  <si>
    <t>Trường Đại học công nghiệp Quảng Ninh</t>
  </si>
  <si>
    <t>Trường Đại học Hạ Long</t>
  </si>
  <si>
    <t>KP đào tạo lưu học sinh Lào</t>
  </si>
  <si>
    <t>Trường Nguyễn Văn Cừ và các đơn vị thực hiện</t>
  </si>
  <si>
    <t>Đào tạo, bồi dưỡng cán bộ cơ sở</t>
  </si>
  <si>
    <t>Thực hiện chính sách thu hút và khuyến khích sinh viên học tập trong một số ngành đào tạo tại Trường Đại học Hạ Long theo Nghị quyết 187/2019/NQ-HĐND</t>
  </si>
  <si>
    <t>Hỗ trợ đối tượng thu hút nhân tài</t>
  </si>
  <si>
    <t>Trường Nguyễn Văn Cừ</t>
  </si>
  <si>
    <t>Kinh phí thực hiện Đề án sử dụng, quản lý, vận hành cơ sở vật chất giai đoạn 2019 - 2023</t>
  </si>
  <si>
    <t>Kinh phí mời giảng viên thỉnh giảng</t>
  </si>
  <si>
    <t>Hỗ trợ sinh viên hệ Đại học</t>
  </si>
  <si>
    <t xml:space="preserve">Đề án đào tạo, bồi dưỡng, nâng cao chất lượng và phát triển toàn diện nguồn nhân lực tỉnh đến năm 2020 </t>
  </si>
  <si>
    <t xml:space="preserve"> Sự nghiệp giáo dục khác</t>
  </si>
  <si>
    <t>Các dự án mới</t>
  </si>
  <si>
    <t>Dự án Cải tạo, nâng cấp thư viện trường học, phát triển văn hóa đọc tại 20 trường tiểu học trên địa bàn tỉnh Quảng Ninh năm 2019 (Quyết định số 2434/QĐ-UBND ngày 17/6/2019)</t>
  </si>
  <si>
    <t>Dự án trang bị Hệ thống CAMERA và âm thanh cho một số trường mầm non trên địa bàn tỉnh (Quyết định số 2562/QĐ-UBND ngày 25/6/2019)</t>
  </si>
  <si>
    <t>Đầu tư bổ sung bộ thiết bị đổi mới phương pháp dạy học lấy học sinh làm trung tâm cho các trường tiểu học trên địa bàn tỉnh Quảng Ninh năm 2019 (Quyết định số 2553/QĐ-UBND ngày 25/6/2019)</t>
  </si>
  <si>
    <t>Đầu tư bổ sung trang bị Bộ thiết bị- Đồ dùng- Đồ chơi - Bộ vận động ngoài trời và Bộ thiết bị dùng chung hỗ trợ đổi mới phương pháp dạy học cho các trường mầm non công lập trên địa bàn tỉnh Quảng Ninh năm 2019 (Quyết định số 2549/QĐ-UBND ngày 25/6/2019)</t>
  </si>
  <si>
    <t>Sở Giáo dục và đào tạo</t>
  </si>
  <si>
    <t>Đầu tư trang, thiết bị cho các trường mầm non, phổ thông trên địa bàn tỉnh Quảng Ninh năm học 2019-2020 ( Quyết định số 2529/QĐ-UBND ngày 25/6/2019)</t>
  </si>
  <si>
    <t>Xây dựng trường học thông minh cho 66 trường phổ thôn trên địa bàn tỉnh Quảng Ninh giai đoạn I (Quyết định số 4170/QĐ-UBND ngày 22/10/2018)</t>
  </si>
  <si>
    <t>Ban QLDA đầu tư xây dựng công trình dân dụng và công nghiệp tỉnh</t>
  </si>
  <si>
    <t>Xây dựng trường học thông minh trên địa bàn thành phố Hạ Long giai đoạn II (Quyết định số 4169/QĐ-UBND ngày 22/10/2018)</t>
  </si>
  <si>
    <t>Trong đó, các dự án chuyển tiếp:</t>
  </si>
  <si>
    <t>Kinh phí thực hiện các chương trình, dự án của ngành Giáo dục (Vốn SN có tính chất đầu tư)</t>
  </si>
  <si>
    <t xml:space="preserve">Tăng cường cơ sở vật chất trường học </t>
  </si>
  <si>
    <t>Các hoạt động chuyên môn khác</t>
  </si>
  <si>
    <t>Kinh phí vận hành trường học thông minh cho các trường</t>
  </si>
  <si>
    <t>Hội khỏe phù đổng</t>
  </si>
  <si>
    <t>KP hỗ trợ kỳ thi THPT quốc gia</t>
  </si>
  <si>
    <t>Kinh phí dạy hòa nhập trẻ khuyết tật</t>
  </si>
  <si>
    <t>Chế độ học sinh trường chuyên Hạ Long (bao gồm cả chế độ theo Nghị quyết 22)</t>
  </si>
  <si>
    <t>KP khen thưởng toàn ngành</t>
  </si>
  <si>
    <t>Cấp bù học phí, hỗ trợ chi phí học tập, hỗ trợ học sinh, chế độ theo Nghị định 61, chế độ học sinh dân tộc nội trú</t>
  </si>
  <si>
    <t>KP ôn luyện đội tuyển quốc gia</t>
  </si>
  <si>
    <t>Sự nghiệp ngành</t>
  </si>
  <si>
    <t>Sự nghiệp Giáo dục đào tạo và dạy nghề</t>
  </si>
  <si>
    <t>Chi an ninh và trật tự an toàn xã hội khác</t>
  </si>
  <si>
    <t>Công an tỉnh</t>
  </si>
  <si>
    <t>Hỗ trợ Công an tỉnh thực hiện hoạt động an ninh và trật tự an toàn xã hội địa phương</t>
  </si>
  <si>
    <t>An ninh và trật tự an toàn xã hội</t>
  </si>
  <si>
    <t>Hỗ trợ Bộ Tư lệnh Hải quan xây dựng nhà đa năng tại đảo chìm Đá Đông C huyện đảo Trường Sa (Văn bản 2968/UBND-NC ngày 04/5/2019)</t>
  </si>
  <si>
    <t>Kinh phí quốc phòng khác</t>
  </si>
  <si>
    <t>Bộ Chỉ huy Bộ đội biên phòng tỉnh</t>
  </si>
  <si>
    <t>Kinh phí quản lý biên giới đất liền, biển đảo</t>
  </si>
  <si>
    <t>Bộ Chỉ huy quân sự tỉnh</t>
  </si>
  <si>
    <t>Hỗ trợ hoạt động quốc phòng địa phương</t>
  </si>
  <si>
    <t>Quốc phòng</t>
  </si>
  <si>
    <t>Kinh phí không thường xuyên</t>
  </si>
  <si>
    <t>Cung văn hóa thiếu nhi</t>
  </si>
  <si>
    <t>Cơ quan khối</t>
  </si>
  <si>
    <t>Khối Mặt trận tổ quốc và các tổ chức chính trị - xã hội</t>
  </si>
  <si>
    <t xml:space="preserve"> Ban Bảo vệ chăm sóc sức khỏe cán bộ</t>
  </si>
  <si>
    <t xml:space="preserve"> Khối cơ quan Tỉnh uỷ</t>
  </si>
  <si>
    <t xml:space="preserve"> Hội Nhà báo</t>
  </si>
  <si>
    <t>Hội Cựu thanh niên xung phong</t>
  </si>
  <si>
    <t>Hội bảo trợ người tàn tật và trẻ em</t>
  </si>
  <si>
    <t>Hội khuyến học tỉnh</t>
  </si>
  <si>
    <t>Hội nạn nhân chất độc màu da cam</t>
  </si>
  <si>
    <t>Hội Đông y</t>
  </si>
  <si>
    <t>Hội Luật gia</t>
  </si>
  <si>
    <t xml:space="preserve"> Liên hiệp các hội KH KT tỉnh QN</t>
  </si>
  <si>
    <t xml:space="preserve"> Hội người mù</t>
  </si>
  <si>
    <t xml:space="preserve"> Hội văn học nghệ thuật</t>
  </si>
  <si>
    <t xml:space="preserve"> Liên minh các HTX và Doanh nghiệp ngoài QD </t>
  </si>
  <si>
    <t xml:space="preserve"> Hội chữ thập đỏ</t>
  </si>
  <si>
    <t xml:space="preserve"> Trạm kiểm soát liên hiệp km15 Bến tàu Dân Tiến</t>
  </si>
  <si>
    <t>Trường cao đẳng nghề Việt-Hàn</t>
  </si>
  <si>
    <t xml:space="preserve"> Trường CĐ nghề Giao thông cơ điện</t>
  </si>
  <si>
    <t xml:space="preserve"> Trường Đại học Hạ Long</t>
  </si>
  <si>
    <t xml:space="preserve"> Trường chính trị Nguyễn Văn Cừ</t>
  </si>
  <si>
    <t xml:space="preserve"> Vườn Quốc gia Bái Tử Long</t>
  </si>
  <si>
    <t xml:space="preserve"> Trung tâm phục vụ hành chính công</t>
  </si>
  <si>
    <t xml:space="preserve"> Ban Xúc tiến và hỗ trợ đầu tư </t>
  </si>
  <si>
    <t>Trong đó: Kinh phí trích từ nguồn thu hồi phát hiện qua thanh tra nộp ngân sách nhà nước</t>
  </si>
  <si>
    <t xml:space="preserve"> Thanh tra Tỉnh </t>
  </si>
  <si>
    <t>Trung tâm công nghê thông tin và TT</t>
  </si>
  <si>
    <t xml:space="preserve"> Sở Thông tin và Truyền thông</t>
  </si>
  <si>
    <t xml:space="preserve"> Sở Ngoại vụ</t>
  </si>
  <si>
    <t>Chi cục văn thư - lưu trữ</t>
  </si>
  <si>
    <t>Ban Tôn giáo</t>
  </si>
  <si>
    <t>Ban thi đua - khen thưởng</t>
  </si>
  <si>
    <t>Văn phòng Sở Nội vụ</t>
  </si>
  <si>
    <t xml:space="preserve"> Sở Nội vụ</t>
  </si>
  <si>
    <t xml:space="preserve"> Sở Kế hoạch và đầu tư</t>
  </si>
  <si>
    <t>Trường THPT Hải Đảo</t>
  </si>
  <si>
    <t>Trường THCS&amp;THPT Quảng La</t>
  </si>
  <si>
    <t>Trường THPT Quan Lạn</t>
  </si>
  <si>
    <t>Trường THCS,THPT Hoành Mô</t>
  </si>
  <si>
    <t>Trường THPT Cô Tô</t>
  </si>
  <si>
    <t>Trường THPT Bình Liêu</t>
  </si>
  <si>
    <t>Trường THPT Ba Chẽ</t>
  </si>
  <si>
    <t>Trường PT DTNT Tiên Yên</t>
  </si>
  <si>
    <t>Trường THPT Tiên Yên</t>
  </si>
  <si>
    <t>Trường THPT Quảng Hà</t>
  </si>
  <si>
    <t>Trường THPT Hải Đông</t>
  </si>
  <si>
    <t>Trường THCS, THPT Đường Hoa Cương</t>
  </si>
  <si>
    <t>Trường THPT Đầm Hà</t>
  </si>
  <si>
    <t>Trung tâm HN&amp;GDTX Tỉnh</t>
  </si>
  <si>
    <t>Trường THPT Vũ Văn Hiếu</t>
  </si>
  <si>
    <t>Trường THPT Uông Bí</t>
  </si>
  <si>
    <t>Trường THPT Trần Phú</t>
  </si>
  <si>
    <t>Trường THPT Chuyên Hạ Long</t>
  </si>
  <si>
    <t>Trường PT DTNT Tỉnh</t>
  </si>
  <si>
    <t>Trường THPT Ngô Quyền</t>
  </si>
  <si>
    <t>Trường THPT Mông Dương</t>
  </si>
  <si>
    <t>Trường THPT Minh Hà</t>
  </si>
  <si>
    <t>Trường THPT Lý Thường Kiệt</t>
  </si>
  <si>
    <t>Trường THPT Lê Quý Đôn</t>
  </si>
  <si>
    <t>Trường THPT Lê Hồng Phong</t>
  </si>
  <si>
    <t>Trường THPT Lê Chân</t>
  </si>
  <si>
    <t>Trường THPT Hòn Gai</t>
  </si>
  <si>
    <t>Trường THPT Hoành Bồ</t>
  </si>
  <si>
    <t>Trường THPT Hoàng Văn Thụ</t>
  </si>
  <si>
    <t>Trường THPT Hoàng Quốc Việt</t>
  </si>
  <si>
    <t>Trường THPT Hoàng Hoa Thám</t>
  </si>
  <si>
    <t>Trường THPT Đông Triều</t>
  </si>
  <si>
    <t>Trường THPT Đông Thành</t>
  </si>
  <si>
    <t>Trường THPT Cửa Ông</t>
  </si>
  <si>
    <t>Trường THPT Cẩm Phả</t>
  </si>
  <si>
    <t>Trường THPT Bãi Cháy</t>
  </si>
  <si>
    <t>Trường THPT Bạch Đằng</t>
  </si>
  <si>
    <t>Văn phòng Sở Giáo dục và Đào tạo</t>
  </si>
  <si>
    <t xml:space="preserve"> Sở Giáo dục - Đào tạo </t>
  </si>
  <si>
    <t>Trung tâm y tế TP Móng Cái</t>
  </si>
  <si>
    <t>Trung tâm y tế huyện Hải Hà</t>
  </si>
  <si>
    <t>Trung tâm y tế huyện Tiên Yên</t>
  </si>
  <si>
    <t>Trung tâm y tế huyện Vân Đồn</t>
  </si>
  <si>
    <t>Trung tâm y tế TP Cẩm Phả</t>
  </si>
  <si>
    <t>Trung tâm y tế huyện Hoành Bồ</t>
  </si>
  <si>
    <t>Trung tâm y tế TX Quảng Yên</t>
  </si>
  <si>
    <t>Trung tâm y tế TX Đông Triều</t>
  </si>
  <si>
    <t>Trung tâm y tế TP Hạ Long</t>
  </si>
  <si>
    <t>Trung tâm y tế TP Uông Bí</t>
  </si>
  <si>
    <t>Trung tâm y tế huyện Cô Tô</t>
  </si>
  <si>
    <t>Trung tâm y tế huyện Đầm Hà</t>
  </si>
  <si>
    <t>Trung tâm y tế huyện Ba Chẽ</t>
  </si>
  <si>
    <t>Trung tâm y tế huyện Bình Liêu</t>
  </si>
  <si>
    <t>BV đa khoa Cẩm Phả</t>
  </si>
  <si>
    <t>Trung tâm pháp y</t>
  </si>
  <si>
    <t>Trung tâm vận chuyển cấp cứu</t>
  </si>
  <si>
    <t>Trung tâm kiểm nghiệm</t>
  </si>
  <si>
    <t>Trâm tâm giám định y khoa</t>
  </si>
  <si>
    <t>Trung tâm kiểm dịch y tế quốc tế</t>
  </si>
  <si>
    <t>Trung tâm chăm sóc sức khỏe sinh sản</t>
  </si>
  <si>
    <t>Trung tâm truyền thông và giáo dục sức khỏe</t>
  </si>
  <si>
    <t>Trung tâm phòng chống HIV/AISD</t>
  </si>
  <si>
    <t xml:space="preserve">Trung tâm y tế dự phòng </t>
  </si>
  <si>
    <t>Trung tâm phòng chống bệnh xã hội</t>
  </si>
  <si>
    <t>Trung tâm kiểm soát bệnh tật</t>
  </si>
  <si>
    <t>Bệnh viện phục hồi chức năng</t>
  </si>
  <si>
    <t xml:space="preserve">Bệnh viện y dược cổ truyền </t>
  </si>
  <si>
    <t>Bệnh viện bảo vệ sức khỏe tâm thần</t>
  </si>
  <si>
    <t>Bệnh viện Lao và phổi</t>
  </si>
  <si>
    <t xml:space="preserve"> Chi cục An toàn vệ sinh thực phẩm</t>
  </si>
  <si>
    <t xml:space="preserve"> Chi cục Dân số - KHHGD</t>
  </si>
  <si>
    <t xml:space="preserve"> Văn Phòng Sở Y tế </t>
  </si>
  <si>
    <t xml:space="preserve"> Sở Y tế </t>
  </si>
  <si>
    <t>Trung tâm xúc tiến du lịch</t>
  </si>
  <si>
    <t>Văn phòng Sở Du lịch</t>
  </si>
  <si>
    <t xml:space="preserve"> Sở Du lịch</t>
  </si>
  <si>
    <t>Trung tâm Lặn cứu nạn và Thể thao dưới nước</t>
  </si>
  <si>
    <t>Trường TDTT</t>
  </si>
  <si>
    <t>Trung tâm huấn luyện thi đấu TDTT</t>
  </si>
  <si>
    <t>Trung tâm văn hóa điện ảnh</t>
  </si>
  <si>
    <t>Thư viện tỉnh</t>
  </si>
  <si>
    <t>Bảo tàng tỉnh</t>
  </si>
  <si>
    <t>Văn phòng Sở VHTT</t>
  </si>
  <si>
    <t xml:space="preserve"> Sở Văn hoá - Thể thao</t>
  </si>
  <si>
    <t>Văn phòng đăng ký đất đai</t>
  </si>
  <si>
    <t>Trung tâm CNTT TN&amp;MT</t>
  </si>
  <si>
    <t>Quỹ Bảo vệ môi trường</t>
  </si>
  <si>
    <t>Chi cục Biển và Hải đảo</t>
  </si>
  <si>
    <t>Chi cục Bảo vệ môi trường</t>
  </si>
  <si>
    <t xml:space="preserve"> Sở Tài nguyên và môi trường</t>
  </si>
  <si>
    <t xml:space="preserve"> Ban An toàn giao thông</t>
  </si>
  <si>
    <t>Trạm QL vận tải quá cảnh ĐB Việt-Trung</t>
  </si>
  <si>
    <t>Thanh tra Sở GTVT</t>
  </si>
  <si>
    <t xml:space="preserve"> Sở Giao thông - Vận tải </t>
  </si>
  <si>
    <t>Trung tâm Nước sinh hoạt và vệ sinh MTNT</t>
  </si>
  <si>
    <t>Trung tâm Khuyến nông-khuyến ngư</t>
  </si>
  <si>
    <t>Chi cục Quản lý chất lượng Nông lâm sản và thủy sản</t>
  </si>
  <si>
    <t>Chi cục Thủy sản</t>
  </si>
  <si>
    <t>Chi cục Thủy lợi</t>
  </si>
  <si>
    <t>Chi cục Phát triển nông thôn</t>
  </si>
  <si>
    <t>Chi cục Trồng trọt và Bảo vệ thực vật</t>
  </si>
  <si>
    <t>Chi cục Chăn nuôi và Thú y</t>
  </si>
  <si>
    <t>Chi cục Kiểm lâm</t>
  </si>
  <si>
    <t>Văn phòng sở</t>
  </si>
  <si>
    <t xml:space="preserve"> Sở Nông nghiệp và PT nông thôn </t>
  </si>
  <si>
    <t>Trung tâm xúc tiến thương mại</t>
  </si>
  <si>
    <t>Chi cục Quản lý TT</t>
  </si>
  <si>
    <t xml:space="preserve"> Sở Công Thương</t>
  </si>
  <si>
    <t>Trung tâm TGPL nhà nước</t>
  </si>
  <si>
    <t>Văn phòng Sở Tư pháp</t>
  </si>
  <si>
    <t xml:space="preserve"> Sở Tư pháp</t>
  </si>
  <si>
    <t xml:space="preserve"> Sở Xây dựng </t>
  </si>
  <si>
    <t>Chi cục Tiêu chuẩn đo lường chất lượng</t>
  </si>
  <si>
    <t>Văn phòng Sở KHCN</t>
  </si>
  <si>
    <t xml:space="preserve"> Sở Khoa học &amp; công nghệ</t>
  </si>
  <si>
    <t>TT công tác xã hội</t>
  </si>
  <si>
    <t>Cơ sở cai nghiện ma túy</t>
  </si>
  <si>
    <t>TT dịch vụ việc làm</t>
  </si>
  <si>
    <t>TT điều dưỡng người có công</t>
  </si>
  <si>
    <t>TT bảo trợ xã hội</t>
  </si>
  <si>
    <t xml:space="preserve">Trung tâm bảo trợ trẻ em </t>
  </si>
  <si>
    <t>Chi cục phòng chống tệ nạn xã hội</t>
  </si>
  <si>
    <t xml:space="preserve"> Sở Lao động Thương binh và xã hội</t>
  </si>
  <si>
    <t xml:space="preserve"> Sở Tài chính</t>
  </si>
  <si>
    <t xml:space="preserve"> Ban Xây dựng Nông thôn mới </t>
  </si>
  <si>
    <t xml:space="preserve"> Ban Dân tộc tỉnh</t>
  </si>
  <si>
    <t xml:space="preserve"> Ban quản lý các khu kinh tế</t>
  </si>
  <si>
    <t>Trung tâm thông tin</t>
  </si>
  <si>
    <t xml:space="preserve">Văn phòng Đoàn ĐBQH, HĐND và UBND tỉnh </t>
  </si>
  <si>
    <t>Văn phòng Đoàn ĐBQH, HĐND và UBND tỉnh</t>
  </si>
  <si>
    <t>Kinh phí thường xuyên</t>
  </si>
  <si>
    <t>Bù mặt bằng</t>
  </si>
  <si>
    <t>Theo định mức</t>
  </si>
  <si>
    <t>Kinh phí dự án, đề tài, nhiệm vụ</t>
  </si>
  <si>
    <t>KP không tự chủ</t>
  </si>
  <si>
    <t>KP tự chủ</t>
  </si>
  <si>
    <t>Chi khác</t>
  </si>
  <si>
    <t>Bảo đảm xã hội</t>
  </si>
  <si>
    <t>Hoạt động của cơ quan quản lý nhà nước, Đảng, đoàn thể</t>
  </si>
  <si>
    <t>Các hoạt động kinh tế</t>
  </si>
  <si>
    <t>Bảo vệ môi trường</t>
  </si>
  <si>
    <t>Thể dục thể thao</t>
  </si>
  <si>
    <t>Phát thanh truyền hình</t>
  </si>
  <si>
    <t>Văn hóa thông tin</t>
  </si>
  <si>
    <t>Y tế, dân số, gia đình</t>
  </si>
  <si>
    <t>Chi Giáo dục - đào tạo và dạy nghề</t>
  </si>
  <si>
    <t>Chi an ninh</t>
  </si>
  <si>
    <t>Chi quốc phòng</t>
  </si>
  <si>
    <t>Ghi chú</t>
  </si>
  <si>
    <t>Dự toán 2019</t>
  </si>
  <si>
    <t>Ngày 12/10/2019</t>
  </si>
  <si>
    <t>DỰ TOÁN CHI THƯỜNG XUYÊN CỦA NGÂN SÁCH CẤP TỈNH CHO TỪNG CƠ QUAN, TỔ CHỨC THEO LĨNH VỰC NĂM 2019</t>
  </si>
  <si>
    <t>Biểu 37 - NĐ31</t>
  </si>
  <si>
    <t>Phụ lục số 12</t>
  </si>
  <si>
    <t>Biểu số 41-NĐ31</t>
  </si>
  <si>
    <t>Biểu mẫu số 41</t>
  </si>
  <si>
    <t>DỰ TOÁN CHI NGÂN SÁCH ĐỊA PHƯƠNG TỪNG HUYỆN NĂM 2020</t>
  </si>
  <si>
    <t>Tổng chi ngân sách địa phương</t>
  </si>
  <si>
    <t>Tổng chi cân đối ngân sách địa phương</t>
  </si>
  <si>
    <t>Chi chương trình mục tiêu</t>
  </si>
  <si>
    <t>Chi tạo nguồn điều chỉnh tiền lương</t>
  </si>
  <si>
    <t>Bổ sung vốn đầu tư để thực hiện các chương trình mục tiêu, nhiệm vụ</t>
  </si>
  <si>
    <t>Bổ sung vốn sự nghiệp thực hiện các chế độ, chính sách</t>
  </si>
  <si>
    <t>Bổ sung thực hiện các chương trình mục tiêu quốc gia</t>
  </si>
  <si>
    <t>Chi đầu tư từ nguồn vốn trong nước</t>
  </si>
  <si>
    <t>Chi đầu tư từ nguồn thu XSKT (nếu có)</t>
  </si>
  <si>
    <t>Chi giáo dục, đào tạo và dạy nghề</t>
  </si>
  <si>
    <t>1=2+15 +19</t>
  </si>
  <si>
    <t>2=3+9+ 12+13+14</t>
  </si>
  <si>
    <t>3=6+7+8</t>
  </si>
  <si>
    <t>15=16+ 17+18</t>
  </si>
  <si>
    <t xml:space="preserve">Hạ Long </t>
  </si>
  <si>
    <t xml:space="preserve">Uông Bí </t>
  </si>
  <si>
    <t xml:space="preserve">Quảng Yên </t>
  </si>
  <si>
    <t xml:space="preserve">Hoành Bồ </t>
  </si>
  <si>
    <t xml:space="preserve">Tiên Yên </t>
  </si>
  <si>
    <t xml:space="preserve">Hải Hà </t>
  </si>
  <si>
    <t xml:space="preserve">Đầm Hà </t>
  </si>
  <si>
    <t xml:space="preserve">Chi từ nguồn thu NSĐP được hưởng </t>
  </si>
  <si>
    <t>Chi từ nguồn cải cách tiền lương cấp huyện</t>
  </si>
  <si>
    <t>Số chi tăng lương, an sinh xã hội từ nguồn cải cách tiền lương theo Quyết định 579/QĐ-UBND ngày 28/4/2017 của Thủ tướng Chính phủ đã tính tại mục IV</t>
  </si>
  <si>
    <t>TRẢ NỢ GỐC</t>
  </si>
  <si>
    <t>Thu khác (nguồn cải cách tiền lương, tăng thu) bổ sung chi ĐTPT</t>
  </si>
  <si>
    <t>Chi trả nợ gốc</t>
  </si>
  <si>
    <t>Bội chi ĐTPT từ vốn vay</t>
  </si>
  <si>
    <t xml:space="preserve">Chi từ nguồn thu cân đối </t>
  </si>
  <si>
    <t>Số chi tăng lương, an sinh xã hội từ nguồn cải cách tiền lương theo QĐ 579/QĐ-UBND ngày 28/4/2017 của Thủ tướng Chính phủ đã tính tại mục 1</t>
  </si>
  <si>
    <t>NGUỒN VỐN PHÂN BỔ, ĐIỀU HÒA CUỐI NĂM 2019</t>
  </si>
  <si>
    <t>Số tiền</t>
  </si>
  <si>
    <t>Tổng nguồn vốn (A-B)</t>
  </si>
  <si>
    <t>Nguồn tăng</t>
  </si>
  <si>
    <t>Nguồn thu hồi vốn ứng của các đơn vị</t>
  </si>
  <si>
    <t xml:space="preserve">Thu hồi hoàn trả chi phí đầu tư xây dựng bến xe miền Đông, TP Hạ Long của Công ty CP Minh Anh </t>
  </si>
  <si>
    <t>Thu hồi hoàn trả nguồn hỗ trợ khu công nghiệp</t>
  </si>
  <si>
    <t xml:space="preserve">Thu hồi hoàn trả chi phí giải phóng mặt bằng ứng trước nguồn hỗ trợ khu công nghiệp của Texhong </t>
  </si>
  <si>
    <t>Thu hồi vốn hoàn trả chi phí GPMB khu phức hợp nghỉ dưỡng cao cấp Vân Đồn</t>
  </si>
  <si>
    <t xml:space="preserve">Thu hồi hoàn trả chi phí GPMB khu công nghiệp sông Khoai từ nguồn hỗ trợ khu công nghiệp </t>
  </si>
  <si>
    <t>Thu hồi hoàn trả chi phí GPMB Khu công nghiệp Việt Hưng của Công ty cổ phần phát triển KCN Việt Hưng</t>
  </si>
  <si>
    <t>Nguồn điều hòa giảm dự toán chi thường xuyên năm 2019</t>
  </si>
  <si>
    <t>Nguồn kết dư năm 2018 chuyển sang</t>
  </si>
  <si>
    <t>Thu hoàn trả từ ngân sách cấp huyện</t>
  </si>
  <si>
    <t>Phân bổ cho chi đầu tư từ nguồn cải cách tiền lương dự toán 2019</t>
  </si>
  <si>
    <t>Nguồn giảm</t>
  </si>
  <si>
    <t>Bù hụt thu do không bán được cầu dẫn, bến du thuyền Cảng khách quốc tế</t>
  </si>
  <si>
    <t>Nguồn cải cách tiền lương</t>
  </si>
  <si>
    <t>Thu hồi vốn ứng từ NSTW</t>
  </si>
  <si>
    <t>Nguồn thu bán cầu Dẫn</t>
  </si>
  <si>
    <t>DANH MỤC CÁC CHƯƠNG TRÌNH, DỰ ÁN PHÂN BỔ, ĐIỀU HÒA NĂM 2019</t>
  </si>
  <si>
    <t>Đơn vị tính: Triệu đồng</t>
  </si>
  <si>
    <t>Danh mục dự án</t>
  </si>
  <si>
    <t>Chủ đầu tư</t>
  </si>
  <si>
    <t>Mã dự án</t>
  </si>
  <si>
    <t>Quyết định phê duyệt</t>
  </si>
  <si>
    <t>Tổng mức đầu tư</t>
  </si>
  <si>
    <t>Lũy kế vốn cấp</t>
  </si>
  <si>
    <t>Số vốn đề nghị phân bổ, điều hòa</t>
  </si>
  <si>
    <t>KH vốn năm 2019 sau phân bổ, điều hòa</t>
  </si>
  <si>
    <t>Tỷ lệ bố trí vốn so với ước KLTH năm (%)</t>
  </si>
  <si>
    <t>Khối lượng thực hiện</t>
  </si>
  <si>
    <t>NS tỉnh</t>
  </si>
  <si>
    <t>Trong đó: năm 2019</t>
  </si>
  <si>
    <t>Giảm/chưa phân bổ</t>
  </si>
  <si>
    <t>Tăng</t>
  </si>
  <si>
    <t>Thanh toán nợ đọng XDCB đối với các dự án hoàn thành được phê duyệt quyết toán</t>
  </si>
  <si>
    <t>Chi tiết biểu 2</t>
  </si>
  <si>
    <t>Đối ứng PPP</t>
  </si>
  <si>
    <t>Đầu tư xây dựng trụ sở liên cơ quan số 3 tại phường Hồng Hà, thành phố Hạ Long (Tiền thuê trụ sở + chi phí dịch vụ quản lý tòa nhà)</t>
  </si>
  <si>
    <t>BQLDA Đầu tư xây dựng các công trình giao thông</t>
  </si>
  <si>
    <t>2026/QĐ-UBND ngày 12/9/2014; 3183/QĐ-UBND ngày 30/9/2016</t>
  </si>
  <si>
    <t>Lý do: Thanh toán tiền thuê trụ sở và phí dịch vụ quản lý toàn nhà 05 tháng năm 2019</t>
  </si>
  <si>
    <t>ok</t>
  </si>
  <si>
    <t>Sửa chữa cụm công trình Trung tâm tổ chức hội nghị, trụ sở liên cơ quan số 2, nhà khách và hệ thống nhà cầu kết nối với các trụ sở liên cơ với trụ sở UBND tỉnh</t>
  </si>
  <si>
    <t>VP UBND tỉnh</t>
  </si>
  <si>
    <t>QĐ số 4389/QĐ-UBND ngày 30/10/2018</t>
  </si>
  <si>
    <t>Lý do: Do dự án phải đẩy nhanh tiến độ để hoàn thành hạng mục trung tâm tổ chức hội nghị, nhà khách để phục vụ kỳ họp Hội đồng nhân dân tỉnh cuối năm. Theo báo cáo của Chủ đầu tư khối lượng hoàn thành đến hết năm 2019 là khoảng 150.000 triệu đồng. Vì vậy đề nghị bổ sung 80.000 triệu đồng cho dự án</t>
  </si>
  <si>
    <t>Cấp điện lưới quốc gia cho đảo Trần, huyện Cô Tô và đảo Cái Chiên, huyện Hải Hà, đảo Trần huyện Cô Tô</t>
  </si>
  <si>
    <t>Công ty Điện lực Quảng Ninh</t>
  </si>
  <si>
    <t>3217 ngày 26/10/2015</t>
  </si>
  <si>
    <t>Bố trí hết trung hạn</t>
  </si>
  <si>
    <t>Trung tâm huấn luyện và thi đấu thể thao tỉnh Quảng Ninh</t>
  </si>
  <si>
    <t>BQLDA đầu tư các công trình dân dụng và công nghiệp</t>
  </si>
  <si>
    <t>4260/QĐ-UBND ngày 31/10/2017</t>
  </si>
  <si>
    <t>Lý do: Trên cơ sở đề nghị của Chủ đầu tư tại Văn bản số 854/BC-BDD&amp;CN ngày 22/8/2019, đến nay dự án hoàn thành bàn giao đưa vào sử dụng, hiện tại chủ đầu tư đang thực hiện công tác điều chỉnh bổ sung dự án lập hồ sơ quyết toán với giá trị khoảng 300.000 triệu đồng; Lũy kế vốn đã cấp là 251.000 triệu đồng, trong đó năm 2019 là 126.000 triệu đồng. Vì vậy để tránh phát sinh nợ đọng xây dựng cơ bản, đề nghị phân bổ 18.516 triệu đồng cho dự án</t>
  </si>
  <si>
    <t>Nguồn vốn còn lại</t>
  </si>
  <si>
    <t>Phân bổ thu hồi vốn ứng</t>
  </si>
  <si>
    <t>Dự án Khu tạm cư số 2 xã Đoàn Kết, huyện Vân Đồn</t>
  </si>
  <si>
    <t>UBND huyện Vân Đồn</t>
  </si>
  <si>
    <t>978, 22/4/2015;
1319A ngày 25/05/2015</t>
  </si>
  <si>
    <t>Dự án Khu tạm cư số 3 xã Đoàn Kết, huyện Vân Đồn</t>
  </si>
  <si>
    <t>981, 22/4/2015</t>
  </si>
  <si>
    <t xml:space="preserve">Dự án khu văn hóa Núi Bài Thơ phường Hòn Gai  </t>
  </si>
  <si>
    <t>217/QĐ/UBND ngày 21/1/2010; 234/QĐ-UBND ngày 21/01/2011, 281/QĐ-UBND ngày 29/1/2015</t>
  </si>
  <si>
    <t>Trưng bày nội thất công trình Khu văn hóa núi Bài Thơ</t>
  </si>
  <si>
    <t>1256 ngày 16/5/2013</t>
  </si>
  <si>
    <t>Vốn GPMB</t>
  </si>
  <si>
    <t>Đường giao thông nối Quốc lộ 18 với tỉnh lộ 334 tại phường Cửa Ông, thành phố  Cẩm  Phả</t>
  </si>
  <si>
    <t>UBND TP Cẩm Phả</t>
  </si>
  <si>
    <t>4459/QĐ-UBND ngày 30/10/2018; 3584 ngày 26/8/2019</t>
  </si>
  <si>
    <t>Lý do: Trên cơ sở đề nghị của Chủ đầu tư tại Văn bản số 353/BC-UBND ngày 26/8/2019, đến hết năm 2019, lũy kế khối lượng thực hiện khoảng 160.000 triệu đồng chủ yếu là công tác GPMB; Lũy kế vốn đã cấp là 130.000 triệu đồng, trong đó năm 2019 là 30.000 triệu đồng, Vì vậy đề nghị phân bổ 20.000 triệu đồng cho dự án để chi trả tiền GPMB</t>
  </si>
  <si>
    <t>Các dự án có khối lượng lớn chưa được bố trí vốn</t>
  </si>
  <si>
    <t>Trụ sở làm việc Trung tâm Hành chính công Tỉnh Quảng Ninh</t>
  </si>
  <si>
    <t>4053/QĐ-UBND ngày 31/10/2017</t>
  </si>
  <si>
    <t>Lý do: Trên cơ sở đề nghị của Chủ đầu tư tại Văn bản số 854/BC-BDD&amp;CN ngày 22/8/2019, đến nay dự án hoàn thành bàn giao đưa vào sử dụng, hiện tại chủ đầu tư đang lập hồ sơ quyết toán với giá trị khoảng 130.000 triệu đồng; Lũy kế vốn đã cấp là 110.000 triệu đồng, trong đó năm 2019 là 70.000 triệu đồng. Vì vậy để tránh phát sinh nợ đọng xây dựng cơ bản, đề nghị phân bổ 14.000 triệu đồng cho dự án</t>
  </si>
  <si>
    <t>Xây dựng cầu qua cặp cửa khẩu Hoành Mô (Việt Nam) - Động Trung (Trung Quốc)</t>
  </si>
  <si>
    <t>668/QĐ-UBND ngày 8/3/2017</t>
  </si>
  <si>
    <t>Lý do: Trên cơ sở đề nghị của Chủ đầu tư tại Văn bản số 890/BC-BDAGT ngày 25/11/2019,dự án dang trình Sở Tài chính phê duyệt quyết toán; Lũy kế vốn đã cấp là 85.772 triệu đồng, trong đó năm 2019 là 0 triệu đồng. Vì vậy để tránh phát sinh nợ đọng xây dựng cơ bản, đề nghị phân bổ 4.600 triệu đồng cho dự án.</t>
  </si>
  <si>
    <t>Tuyến đường kết nối từ đường trục chính KCN cảng biển Hải Hà vào Công ty Toray (Nhật Bản)</t>
  </si>
  <si>
    <t>BQL Khu kinh tế</t>
  </si>
  <si>
    <t>4269/QĐ-UBND ngày 31/10/2017</t>
  </si>
  <si>
    <t>Đầu tư xây dựng, cải tạo, nâng cấp Bệnh viện đa khoa Cẩm Phả</t>
  </si>
  <si>
    <t>4250/QĐ-UBND ngày 30/10/2017</t>
  </si>
  <si>
    <t>Lý do: Trên cơ sở đề nghị của Chủ đầu tư tại Văn bản số 2122/SYT-KHTC ngày 22/8/2019, dự kiến đến 31/12/2019 dự án sẽ hoàn thành đưa vào sử dụng, lũy kế khối lượng thực hiện khoảng 250.000 triệu đồng; Lũy kế vốn đã cấp là 201.000 triệu đồng, trong đó năm 2019 là 15.000 triệu đồng. Vì vậy để tránh phát sinh nợ đọng xây dựng cơ bản, đề nghị phân bổ 25.000 triệu đồng cho dự án</t>
  </si>
  <si>
    <t>Đầu tư nâng cấp mở rộng Trung tâm y tế huyện Hải Hà</t>
  </si>
  <si>
    <t>4064/QĐ-UBND ngày 30/10/2017</t>
  </si>
  <si>
    <t>Lý do: Trên cơ sở đề nghị của Chủ đầu tư tại Văn bản số 2122/SYT-KHTC ngày 22/8/2019, dự kiến đến 31/12/2019 dự án sẽ hoàn thành đưa vào sử dụng, lũy kế khối lượng thực hiện khoảng 195.000 triệu đồng; Lũy kế vốn đã cấp là 167.000 triệu đồng, trong đó năm 2019 là 87.000 triệu đồng. Vì vậy để tránh phát sinh nợ đọng xây dựng cơ bản, đề nghị phân bổ 10.000 triệu đồng cho dự án</t>
  </si>
  <si>
    <t>Nâng cấp cải tạo tuyến đường vận chuyển vào nhà máy xử lý chất thải rắn Khe Giang xã Thượng Yên Công, thành phố Uông Bí</t>
  </si>
  <si>
    <t>UBND TP Uông Bí</t>
  </si>
  <si>
    <t>QĐDA số 6223/QĐ-UBND ngày 31/10/2017 (Tp)</t>
  </si>
  <si>
    <t>Lý do: Trên cơ sở đề nghị của Chủ đầu tư tại Văn bản số 353/BC-UBND ngày 20/8/2019, dự kiến đến 30/10/2019 dự án sẽ hoàn thành đưa vào sử dụng, lũy kế khối lượng thực hiện khoảng 79.000 triệu đồng; Lũy kế vốn tỉnh đã cấp là 20.000 triệu đồng, trong đó năm 2019 là 20.000 triệu đồng. Vì vậy để tránh phát sinh nợ đọng xây dựng cơ bản, đề nghị phân bổ 15.000 triệu đồng cho dự án</t>
  </si>
  <si>
    <t>Cải tạo, nâng cấp đường tỉnh 331B đoạn Chợ Rộc - Bến Giang, thị xã Quảng Yên.</t>
  </si>
  <si>
    <t>UBND TX Quảng Yên</t>
  </si>
  <si>
    <t xml:space="preserve"> 4048/QĐ-UBND ngày 30/10/2017</t>
  </si>
  <si>
    <t>Lý do: Trên cơ sở đề nghị của Chủ đầu tư tại Văn bản số 1082/BC-UBND ngày 15/5/2019, dự kiến đến cuối năm 2019 dự án sẽ hoàn thành đưa vào sử dụng, lũy kế khối lượng thực hiện khoảng 140.000 triệu đồng; Lũy kế vốn tỉnh đã cấp là 90.000 triệu đồng, trong đó năm 2019 là 50.000 triệu đồng. Vì vậy để tránh phát sinh nợ đọng xây dựng cơ bản và hoàn thành công tác GPMB, đề nghị phân bổ 5.000 triệu đồng cho dự án</t>
  </si>
  <si>
    <t>Xây dựng cầu thay thế đường tràn Khe Giữa tại Km32+350 đường tỉnh 326</t>
  </si>
  <si>
    <t>Sở GTVT</t>
  </si>
  <si>
    <t>4469/QĐ-UBND ngày 31/10/2018; 5558/QĐ-UBND ngày 28/12/2018</t>
  </si>
  <si>
    <t>Tuyến đường trục chính từ cảng hàng không Quảng Ninh đến Khu phức hợp nghỉ dưỡng giải trí cao cấp Vân Đồn, KKT Vân Đồn tỉnh Quảng Ninh</t>
  </si>
  <si>
    <t>3630/QĐ-UBND ngày 31/10/2016; 4103/QĐ-UBND ngày 16/10/2018</t>
  </si>
  <si>
    <t>Lý do: Trên cơ sở đề nghị của Chủ đầu tư tại Văn bản số 5934/SGTVT-KHTC ngày 28/11/2019, lũy kế khối lượng thực hiện đến hết năm 2019 khoảng 244.000 triệu đồng; Lũy kế vốn đã cấp năm 2019 là 232.000 triệu đồng (Trong đó: NSTW là 120.000 triệu đồng; ngân sách tỉnh là 112.000 triệu đồng). Vì vậy để tránh phát sinh nợ đọng xây dựng cơ bản, phân bổ 12.000 triệu đồng cho dự án.</t>
  </si>
  <si>
    <t>Hạ tầng khu tái định cư, khu hành chính và hạ tầng xã hội phục vụ dự án GPMB cảng Hàng không Quảng Ninh</t>
  </si>
  <si>
    <t>QDDA 2561/QĐ-UBND  ngày 31/10/2014; QDDA 2810/QĐ-UBND ngày 31/8/2016; QĐ 3590A/QĐ-UBND ngày 1/8/2017; QĐ 4827/QĐ-UBND ngày 22/11/2018</t>
  </si>
  <si>
    <t>Lý do: Trên cơ sở đề nghị của Chủ đầu tư tại Văn bản số 381/TTr-DA ngày 30/9/2019, đến nay dự án đã hoàn thành đưa vào sử dụng, lũy kế khối lượng thực hiện phần xây lắp khoảng 397.799 triệu đồng; Lũy kế vốn đã cấp là 356.131 triệu đồng, trong đó năm 2019 là 45.000 triệu đồng. Vì vậy để tránh phát sinh nợ đọng xây dựng cơ bản, đề nghị phân bổ 30.000 triệu đồng cho dự án</t>
  </si>
  <si>
    <t>Đường kết nối từ quốc lộ 18 với đường bao biển Hạ Long - Cẩm Phả và chỉnh trang đô thị tại phường Quang Hanh, thành phố Cẩm Phả</t>
  </si>
  <si>
    <t>QĐ số 4588/QĐ-UBND ngày 31/10/2018</t>
  </si>
  <si>
    <t>Lý do: Để đẩy nhanh tiến độ triển khai thực hiện kết nối với đường bao biển Hạ Long - Cẩm Phả</t>
  </si>
  <si>
    <t xml:space="preserve">Đường tránh ngập lụt đường tỉnh 329, đảm bảo giao thông vào Trung tâm thị trấn Ba Chẽ, huyện Ba Chẽ </t>
  </si>
  <si>
    <t>UBND huyện Ba Chẽ</t>
  </si>
  <si>
    <t>QĐ số 4336/QĐ-UBND ngày 30/10/2018</t>
  </si>
  <si>
    <t>Lý do: Trên cơ sở đề nghị của Chủ đầu tư tại Văn bản số 1188/UBND-QLDA ngày 27/9/2019,  dự án dự kiến hoàn thành đưa vào sử dụng cuối năm 2019. Lũy kế khối lượng thực hiện khoảng 12.000 triệu đồng. Lũy kế vốn ngân sách tỉnh cấp cho dự án là 5.000 triệu đồng, trong đó năm 2019 là 5.000 triệu đồng.  Vì vậy, đề nghị phân bổ số vốn còn lại là 7.000 triệu đồng cho dự án</t>
  </si>
  <si>
    <t>Dự án cải tạo tuyến đường tránh lũ thị trấn Ba Chẽ</t>
  </si>
  <si>
    <t>QĐDA 4413/QĐ-UBND ngày 30/10/2018</t>
  </si>
  <si>
    <t>Lý do: Trên cơ sở đề nghị của Chủ đầu tư tại Văn bản số 1188/UBND-QLDA ngày 27/9/2019,  lũy kế khối lượng thực hiện khoảng 17.614.000 triệu đồng. Lũy kế vốn cấp cho dự án là 10.000 triệu đồng, trong đó năm 2019 là 10.000 triệu đồng.  Vì vậy, đề nghị phân bổ số 7.000 triệu đồng cho dự án</t>
  </si>
  <si>
    <t>Ứng dụng kỹ thuật di truyền trong chuẩn đoán trước sinh tại BV Sản nhi Quảng Ninh</t>
  </si>
  <si>
    <t>Bệnh viện sản nhi</t>
  </si>
  <si>
    <t>QĐDA số 4411/QĐ-UBND ngày 30/10/2018</t>
  </si>
  <si>
    <t>Lý do: Trên cơ sở đề nghị của Chủ đầu tư tại Văn bản số 1064/BVSN ngày 20/8/2019, dự án đưa vào sử dụng cuối năm 2019, lũy kế khối lượng thực hiện đến tháng 12/2019 khoảng 14.500 triệu đồng. Lũy kế vốn cấp cho dự án là 8.000 triệu đồng, trong đó năm 2019 là 8.000 triệu đồng.  Vì vậy, đề nghị phân bổ số 5.000 triệu đồng cho dự án</t>
  </si>
  <si>
    <t>Công trình cấp nước sinh hoạt cho xã Đồng Rui, huyện Tiên Yên</t>
  </si>
  <si>
    <t>UBND huyện Tiên Yên</t>
  </si>
  <si>
    <t>QĐDA 4046/QĐ-UBND ngày 27/10/2017; QĐ 3448/QĐ-UBND ngày 5/9/2018</t>
  </si>
  <si>
    <t>Lý do: Trên cơ sở đề nghị của Chủ đầu tư đến nay dự án đã hoàn thành đưa vào sử dụng, hiện đang lập hồ sơ quyết toán, lũy kế vốn cấp cho dự án là 25.000 triệu đồng, trong đó năm 2019 bố trí 10.000 triệu đồng. Kế hoạch trung hạn phần vốn ngân sách tỉnh là 30.000 triệu đồng. Vì vậy, đề nghị phân bổ 5.000 triệu đồng cho dự án</t>
  </si>
  <si>
    <t>Tu bổ, nâng cấp tuyến đê biển Quảng Thành, xã Quảng Thành, huyện Hải Hà</t>
  </si>
  <si>
    <t>UBND Hải Hà</t>
  </si>
  <si>
    <t xml:space="preserve">3371/QĐ-UBND ngày 30/10/2015 </t>
  </si>
  <si>
    <t>Lý do: Trên cơ sở đề nghị của Chủ đầu tư đến nay dự án đã hoàn thành đưa vào sử dụng, lũy kế vốn phần ngân sách tỉnh cấp cho dự án là 14.200 triệu đồng. Vì vậy,đề nghị phân bổ 5.800 triệu đồng cho dự án, số vốn sau bố trí đạt 100% phần vốn tỉnh.</t>
  </si>
  <si>
    <t>Mở rộng, nâng cấp đường xuyên đảo huyện Cô Tô - giai đoạn 2</t>
  </si>
  <si>
    <t>UBND huyện Cô Tô</t>
  </si>
  <si>
    <t>QDDA 4061/QĐ-UBND ngày 30/10/2017</t>
  </si>
  <si>
    <t>Lý do: Trên cơ sở đề nghị của Chủ đầu tư đến nay dự án đã hoàn thành đưa vào sử dụng và đang trình Sở Tài chính phê duyệt quyết toán; lũy kế khối lượng thực hiện khoảng 96.000 triệu đồng. Lũy kế vốn đã cấp cho dự án là 80.000 triệu đồng. Vì vậy để tránh phát sinh nợ đọng xây dựng cơ bản và hoàn thành công tác GPMB, đề nghị phân bổ 6.000 triệu đồng cho dự án</t>
  </si>
  <si>
    <t>0k</t>
  </si>
  <si>
    <t>Đường tuần tra ra các mốc biên giới Việt Trung, huyện Hải Hà, thành phố Móng Cái</t>
  </si>
  <si>
    <t>BCH Bộ đội Biên phòng</t>
  </si>
  <si>
    <t>QĐDA 4073 ngày 30/10/2017</t>
  </si>
  <si>
    <t>Lý do: Trên cơ sở đề nghị của Chủ đầu tư đến nay khối lượng thực hiện của dự án là hơn 120.000 triệu đồng. Lũy kế vốn đã cấp cho dự án là 100.000 triệu đồng. Vì vậy để tránh phát sinh nợ đọng xây dựng cơ bản đề nghị phân bổ 20.000 triệu đồng cho dự án</t>
  </si>
  <si>
    <t>Các dự án trọng điểm cần đẩy nhanh tiến độ</t>
  </si>
  <si>
    <t>Đường bao biển nối thành phố Hạ Long - thành phố Cẩm Phả</t>
  </si>
  <si>
    <t>Ban quản lý dự án đầu tư xây dựng các công trình giao thông</t>
  </si>
  <si>
    <t>QĐDA 4399/QĐ-UBND ngày 31/10/2018</t>
  </si>
  <si>
    <t>Lý do: Để đẩy nhanh tiến GPMB và thi công hoàn thành dự án</t>
  </si>
  <si>
    <t>Dự án bồi thường GPMB để thực hiện dự án đường cao tốc Vân Đồn - Móng Cái theo hình thức đối tác công tư (PPP), loại hợp đồng BOT</t>
  </si>
  <si>
    <t>QĐ số 2787/QĐ-UBND ngày 20/7/2017;</t>
  </si>
  <si>
    <t>Cải tạo, nâng cấp vị trí xung yếu đê Đồng Rui, huyện Tiên Yên</t>
  </si>
  <si>
    <t>QĐDA 4297/QĐ-UBND ngày 31/10/2017</t>
  </si>
  <si>
    <t>Cải tạo, nâng cấp tuyến đường từ QL18 vào khu di tích Yên Tử  (đoạn từ Dốc Đỏ đến ngã tư Nam Mẫu) - Giai đoạn 1</t>
  </si>
  <si>
    <t>QĐ 3333/QĐ-UBND ngày 30/10/2015; QĐ 3921/QĐ-UBND ngày 18/10/2017</t>
  </si>
  <si>
    <t>Hoàn thành trong năm 2019</t>
  </si>
  <si>
    <t>Đường nối từ QL 18A vào Trường đào tạo cán bộ Nguyễn Văn Cừ, Thị xã Quảng Yên</t>
  </si>
  <si>
    <t>QĐDA 4282/QĐ-UBND ngày 31/10/2017</t>
  </si>
  <si>
    <t>Hoàn thành trong tháng 10 năm 2018</t>
  </si>
  <si>
    <t>Đầu tư xây dựng Trường Chính trị Nguyễn Văn Cừ</t>
  </si>
  <si>
    <t>1889/QĐ-UBND ngày 25/6/2010; 3727/QĐ-UBND ngày 29/9/2017</t>
  </si>
  <si>
    <t>Hoàn thành trong năm 2018</t>
  </si>
  <si>
    <t>CÁC DỰ ÁN HOÀN THÀNH ĐÃ ĐƯỢC PHÊ DUYỆT QUYẾT TOÁN</t>
  </si>
  <si>
    <t>Đơn vị: Nghìn đồng</t>
  </si>
  <si>
    <t>Danh mục công trình</t>
  </si>
  <si>
    <t>Mã ngành</t>
  </si>
  <si>
    <t>Văn bản đề nghị của Chủ đầu tư</t>
  </si>
  <si>
    <t>Quyết định đầu tư</t>
  </si>
  <si>
    <t>Quyết định phê duyệt quyết toán</t>
  </si>
  <si>
    <t>Lũy kế vốn đã cấp đến nay</t>
  </si>
  <si>
    <t>Số vốn ngân sách còn thiếu</t>
  </si>
  <si>
    <t>Kế hoạch năm 2019</t>
  </si>
  <si>
    <t>Số</t>
  </si>
  <si>
    <t>Ngày, tháng, năm</t>
  </si>
  <si>
    <t>Trong đó: NS tỉnh</t>
  </si>
  <si>
    <t>Giá trị quyết toán được phê duyệt</t>
  </si>
  <si>
    <t>Cung văn hóa thanh thiếu nhi Quảng Ninh</t>
  </si>
  <si>
    <t>4259</t>
  </si>
  <si>
    <t xml:space="preserve">Trường đào tạo cán bộ Nguyễn văn Cừ </t>
  </si>
  <si>
    <t>1889; 3727; 1451</t>
  </si>
  <si>
    <t>25/6/2010; 29/9/2017; 08/04/2019</t>
  </si>
  <si>
    <t>Tuyến đường kết nối khu liên cơ quan số 2, số 3 với khu liên cơ quan số 4 và Trụ sở Tỉnh ủy</t>
  </si>
  <si>
    <t>879; 3571</t>
  </si>
  <si>
    <t>29/3/2016; 15/9/2017</t>
  </si>
  <si>
    <t xml:space="preserve">Đường giao thông liên huyện Uông Bí Hoành Bồ </t>
  </si>
  <si>
    <t>3337; 3636</t>
  </si>
  <si>
    <t>11/11/2010; 25/9/2017</t>
  </si>
  <si>
    <t xml:space="preserve">Đường nối từ Quốc lộ 18 vào trường đào tạo cán bộ Nguyễn Văn Cừ </t>
  </si>
  <si>
    <t>4282</t>
  </si>
  <si>
    <t>Cải tạo nâng cấp tuyến đường xuyên đảo Ngọc Vừng, Khu kinh tế Vân Đồn, tỉnh Quảng Ninh</t>
  </si>
  <si>
    <t>BQL Khu Kinh tế</t>
  </si>
  <si>
    <t>2543; 1769</t>
  </si>
  <si>
    <t>21/08/2009; 14/6/2010</t>
  </si>
  <si>
    <t>Sửa chữa đường tỉnh 335, đoạn từ Km1+670 - Km7+200, thành phố Móng Cái</t>
  </si>
  <si>
    <t>BIỂU 04</t>
  </si>
  <si>
    <t>PHỤ BIỂU 05</t>
  </si>
  <si>
    <t>PHỤ BIỂU 06:</t>
  </si>
  <si>
    <t>Biểu 01: 
ĐIỀU CHỈNH GIẢM CÁC DỰ ÁN ĐÃ ĐƯỢC BỐ TRÍ VỐN TRONG KẾ HOẠCH ĐẦU TƯ CÔNG TRUNG HẠN VỐN NGÂN SÁCH CẤP TỈNH GIAI ĐOẠN 2016 - 2020</t>
  </si>
  <si>
    <t>ĐVT: triệu đồng</t>
  </si>
  <si>
    <t>Dự án</t>
  </si>
  <si>
    <t>Quyết định</t>
  </si>
  <si>
    <t xml:space="preserve">Tổng mức đầu tư </t>
  </si>
  <si>
    <t>KH 2016-2020</t>
  </si>
  <si>
    <t>Điều chỉnh giảm</t>
  </si>
  <si>
    <t>KH 2016-2020 sau điều chỉnh</t>
  </si>
  <si>
    <t>Nguồn dự phòng vốn đầu tư giai đoạn 2019-2020 chưa phân bổ</t>
  </si>
  <si>
    <t>Theo Nghị quyết số 215/2019/NQ-HĐND ngày 26/10/2019 của HĐND tỉnh</t>
  </si>
  <si>
    <t>Nguồn vốn 02 chương trình không có khả năng giải ngân hết đề nghị điều chỉnh giảm vốn</t>
  </si>
  <si>
    <t>Hỗ trợ Doanh nghiệp đầu tư vào lĩnh vực nông nghiệp, nông thôn theo Nghị định số 57/2018/NĐ-CP</t>
  </si>
  <si>
    <t>Lý do: Trung hạn 2016 - 2020 bố trí cho chương trình là 84.556 triệu đồng; lũy kế vốn đã bố trí đến nay là 14.556 triệu đồng; nhu cầu kế hoạch năm 2020 là 15.000 triệu đồng. Vì vậy, đề nghị giảm vốn trong trung hạn của chương trình là 55.000 triệu đồng.</t>
  </si>
  <si>
    <t>Vốn chuẩn bị đầu tư</t>
  </si>
  <si>
    <t>ĐỐI ỨNG ODA</t>
  </si>
  <si>
    <t>Sửa chữa và nâng cao an toàn đập (WB8) vay vốn ngân hàng thế giới</t>
  </si>
  <si>
    <t>Sở Nông nghiệp và Phát triển Nông thôn</t>
  </si>
  <si>
    <t>Quyết định số 4638/QĐ-BNN-HTQT ngày 09/11/2015; Số 4415/QĐ-UBND ngày 27/12/2016</t>
  </si>
  <si>
    <t>Lý do: việc phân bổ vốn đối ứng trên cơ sở vốn ODA (vốn trung ương) cấp hàng năm. Năm 2020 do vốn cấp vốn trung ương đều giảm so với dự kiến, vì vậy trên cơ sở đề xuất của các chủ đầu tư về nhu cầu vốn năm 2020, đề nghị điều chỉnh giảm vốn trong trung hạn của 05 dự án ODA</t>
  </si>
  <si>
    <t>Nâng cấp hệ thống đê Quan Lạn xã Quan Lạn huyện Vân Đồn (bao gồm cả phần trồng rừng)</t>
  </si>
  <si>
    <t>2995/QĐ-UBND 31/10/2013; 3357/QĐ-UBND ngày 30/10/2015</t>
  </si>
  <si>
    <t>Nt</t>
  </si>
  <si>
    <t>Đối ứng danh mục dự án An ninh y tế khu vực tiểu vùng Mê Công mở rộng theo Quyết định số 692/QĐ-TTg ngày 27/4/2016 của Thủ tướng Chính phủ</t>
  </si>
  <si>
    <t>692/QĐ-TTg ngày 27/4/2016; 3762/QĐ-BYT ngày 22/7/2016</t>
  </si>
  <si>
    <t xml:space="preserve">Dự án Hiện đại hóa ngành Lâm nghiệp và tăng cường tính chống chịu vùng ven biển, vốn vay (WB) </t>
  </si>
  <si>
    <t>Quyết định số1658/QĐ-BNN-HTQT 04/5/2017</t>
  </si>
  <si>
    <t>Dự án phát triển các đô thị dọc hành lang tiểu vùng sông Me Kong GMS lần thứ 2 (ADB)</t>
  </si>
  <si>
    <t>UBND TP Móng Cái</t>
  </si>
  <si>
    <t>2683/QĐ-UBND ngày 15/9/2015; 4333/QĐ-UBND ngày 23/12/2016</t>
  </si>
  <si>
    <t>DỰ ÁN KHÁC</t>
  </si>
  <si>
    <t xml:space="preserve">UBND huyện Vân Đồn </t>
  </si>
  <si>
    <t xml:space="preserve">Lý do: Lũy kế vốn đã cấp cho dự án là 356.706 triệu đồng. Kế hoạch đầu tư công trung hạn 2016-2020 còn 95.000 triệu đồng chưa phân bổ. Nhu cầu vốn của dự án trong năm 2020 khoảng 30.000 triệu đồng, số còn lại sẽ bố trí từ nguồn thanh toán nợ đọng XDCB khi có quyết toán dự án hoàn thành, vì vậy đề nghị giảm vốn trung hạn 65.000 triệu đồng. </t>
  </si>
  <si>
    <t>Chỉnh trang cảnh quan khu vực hồ Mắt Rồng</t>
  </si>
  <si>
    <t>QĐDA 4063/QĐ-UBND ngày 30/10/2017</t>
  </si>
  <si>
    <t>Lý do: Trung hạn 2016-2020 bố trí 45.000 triệu đồng; Lũy kế vốn đã cấp cho dự án đến nay là 35.000 triệu đồng. Nhu cầu vốn của dự án trong năm 2020 khoảng 7.000 triệu đồng, số còn lại sẽ bố trí từ nguồn thanh toán nợ đọng XDCB khi có quyết toán dự án hoàn thành. Vì vậy đề nghị giảm vốn trung hạn 3.000 triệu đồng.</t>
  </si>
  <si>
    <t>Tiêu thoát nước khu vực cửa Đền và khu Láng Cà thuộc các xã Hồng Thái Tây, Hồng Thái Đông, thị xã Đông Triều và khu vực phía Bắc phường Phương Nam, thành phố Uông Bí</t>
  </si>
  <si>
    <t>QĐ số 4398/QĐ-UBND ngày 30/10/2018</t>
  </si>
  <si>
    <t>Lý do: Tổng mức đầu tư của dự án là 70.000 triệu đồng. Trung hạn 2016-2020 bố trí cho dự án là 70.000 triệu đồng; Theo quy định dự án chỉ được thanh toán tối đa 90% khối lượng hoàn thành. Lũy kế vốn đã cấp cho dự án là 20.000 triệu đồng. Nhu cầu năm 2020 là 40.000 triệu đồng. Vì vậy, đề nghị giảm vốn trung hạn 10.000 triệu đồng.</t>
  </si>
  <si>
    <t>Cải tạo, nâng cấp đường xuyên đảo xã Vĩnh Thực - xã Vĩnh Trung, thành phố Móng Cái</t>
  </si>
  <si>
    <t>QĐ 3399/QĐ-UBND ngày 30/10/2015; 1311/QĐ-UBND ngày 20/4/2018</t>
  </si>
  <si>
    <t>Lý do: Trung hạn 2016-2020 bố trí cho dự án là 85.000 triệu đồng; Lũy kế vốn đã bố trí cho dự án là 61.000 triệu đồng. Nhu cầu vốn năm 2020 là 10.000 triệu đồng, số vốn còn lại sẽ bố trí từ nguồn thanh toán nợ đọng XDCB khi có quyết toán dự án hoàn thành. Vì vậy, đề nghị giảm vốn trung hạn 14.000 triệu đồng</t>
  </si>
  <si>
    <t>Nâng cấp một số ngầm tràn trên đường tỉnh 330, huyện Ba Chẽ, tỉnh Quảng Ninh</t>
  </si>
  <si>
    <t>QDDA 3323/QĐ-UBND ngày 9/8/2019</t>
  </si>
  <si>
    <t>Lý do: Tổng mức đầu tư dự án là 79.000 triệu đồng. Trung hạn 2016-2020 bố trí là 79.000 triệu đồng. Dự án khởi công mới năm 2020, do đó để đảm bảo khả năng giải ngân của dự án, chỉ cần bố trí khoảng 60% tổng mức đầu tư. Vì vậy, đề nghị điều hòa giảm trung hạn 29.000 triệu đồng.</t>
  </si>
  <si>
    <t>Đầu tư trang thiết bị, phương tiện phục vụ công tác PCCC và cứu nạn cứu hộ của Cảnh sát PCCC tỉnh Quảng Ninh GĐ 2016-2020</t>
  </si>
  <si>
    <t>Công an Tỉnh</t>
  </si>
  <si>
    <t>QĐ số 3680/QĐ-UBND ngày 31/10/2016</t>
  </si>
  <si>
    <t>Lý do: Trung hạn 2016 – 2020 bố trí 300.000 triệu đồng; Lũy kế vốn đã cấp cho dự án là 90.000 triệu đồng. Hiện nay danh mục trang thiết bị PCCC đối với những thiết bị mới, hiện đại, đang đợi Bộ Công an ban hành, nhu cầu vốn năm 2020 khoảng 100.000 triệu đồng. Vì vậy, đề nghị điều hòa giảm trung hạn 110.000 triệu đồng.</t>
  </si>
  <si>
    <t xml:space="preserve">Dự án đường nối thành phố Hạ Long với Cầu Bạch Đằng, tỉnh Quảng Ninh </t>
  </si>
  <si>
    <t>1292/QĐ-UBND  ngày 18/6/2014; 2290/QĐ-UBND  ngày 21/7/2016;
4892/QĐ-UBND ngày 18/12/2017; 4372/QĐ-UBND ngày 30/10/2018</t>
  </si>
  <si>
    <t>Lý do: Lũy kế vốn cấp cho dự án là 2.854.248 triệu đồng. Nhu cầu của dự án còn khoảng 120 tỷ trong năm 2020. Kế hoạch trung hạn của dự án còn lại chưa phân bổ là 220.659 triệu đồng. Vì vậy đề nghị điều hòa giảm vốn trung hạn 100.000 triệu đồng. Số vốn còn thiếu sẽ bố trí khi có quyết toán dự án hoàn thành.</t>
  </si>
  <si>
    <t xml:space="preserve">Biểu 02: </t>
  </si>
  <si>
    <t xml:space="preserve">DANH MỤC CÁC CHƯƠNG TRÌNH, DỰ ÁN THUỘC KẾ HOẠCH ĐẦU TƯ CÔNG TRUNG HẠN ĐƯỢC BỔ SUNG KẾ HOẠCH VỐN </t>
  </si>
  <si>
    <t>KH 2016-2020 đã bố trí</t>
  </si>
  <si>
    <t>Bổ sung KH vốn GĐ 2019-2020</t>
  </si>
  <si>
    <t>Tỷ lệ bố trí vốn (%)</t>
  </si>
  <si>
    <t>Phòng theo dõi, quản lý</t>
  </si>
  <si>
    <t xml:space="preserve">TMĐT </t>
  </si>
  <si>
    <t>NS TW</t>
  </si>
  <si>
    <t>NS TỈNH</t>
  </si>
  <si>
    <t>ĐỐI ỨNG DỰ ÁN THEO HÌNH THỨC PPP</t>
  </si>
  <si>
    <t>Trụ sở làm việc các Ban Xây dựng Đảng, mặt trận tổ quốc và các đoàn thể trong tỉnh (Tiền thuê trụ sở + chi phí dịch vụ quản lý tòa nhà)</t>
  </si>
  <si>
    <t>433/QĐ-UBND ngày 10/2/2015; 3185/QĐ-UBND ngày 30/9/2016</t>
  </si>
  <si>
    <t xml:space="preserve"> Lý do: Kế hoạch trung hạn bố trí cho dự án là 161.616 triệu đồng; Lũy kế vốn đã cấp để thanh toán tiền thuê trụ sở và phí dịch vụ quản lý tòa nhà và giải phóng mặt bằng là 137.981 triệu đồng. Số vốn còn lại trong trung hạn của dự án là 24.635 triệu đồng. Trong khi đó, tiền thuê trụ sở + phí dịch vụ 01 năm là 44.000 triệu đồng. Vì vậy đề nghị bổ sung trung hạn 19.365 triệu đồng.</t>
  </si>
  <si>
    <t>Chương trình 135 (Đề án 196)</t>
  </si>
  <si>
    <t>Lý do: Kế hoạch trung hạn 2018-2020 bố trí là 1.134.026 triệu đồng; Lũy kế vốn đã cấp là 850.000 triệu đồng, số vốn trung hạn 2018-2020 còn lại của chương trình là 284.026 triệu đồng. Do nhu cầu vốn để hoàn thành đề án trong năm 2020 là 353.267 triệu đồng. Vì vậy, đề nghị bổ sung 69.241 triệu đồng.</t>
  </si>
  <si>
    <t>Các dự án đang triển khai</t>
  </si>
  <si>
    <t>1</t>
  </si>
  <si>
    <t>Lý do: Tổng mức đầu tư dự án là 1.364.166 triệu đồng. Kế hoạch trung hạn 2016-2020 bố trí cho dự án là 900.000 triệu đồng; Lũy kế vốn đã cấp là 400.000 triệu đồng (năm 2019 là 400.000 triệu đồng). Dự kiến dự án phải hoàn thành trong tháng 10/2020, vì vậy để đảm bảo thanh toán khối lượng cho dự án đề nghị bổ sung trung hạn 2016-2020 với số vốn là 300.000 triệu đồng.</t>
  </si>
  <si>
    <t>Lý do: Kế hoạch trung hạn 2016-2020 bố trí cho dự án là 1.150.000 triệu đồng (trong đó: Ngân sách trung ương 400.000 triệu đồng; ngân sách tỉnh 750.000 triệu đồng). Lũy kế vốn đã cấp cho dự án là 870.000 triệu đồng (Trong đó: ngân sách trung ương là 120.000 triệu đồng; ngân sách tỉnh là 750.000 triệu đồng). Theo báo cáo của chủ đầu tư hiện nay nhu cầu vốn năm 2020 là hơn 170.000 triệu đồng. Trong khi đó dự kiến kế hoạch năm 2020 trung ương phân bổ khoảng 100.000 triệu đồng. Vì vậy đề nghị bổ sung vốn trung hạn 2016-2020 phần ngân sách tỉnh cho dự án 70.000 triệu đồng. Số vốn còn thiếu sẽ bố trí khi có quyết toán dự án hoàn thành.</t>
  </si>
  <si>
    <t>3</t>
  </si>
  <si>
    <t>Lý do: Dự án đã được UBND tỉnh phê duyệt điều chỉnh tại Quyết định số 3584/QĐ-UBND ngày 26/8/2019, theo đó bổ sung 76.000 triệu đồng chi phí GPMB. Nhu cầu vốn GPMB kế hoạch năm 2020 là 73.000 triệu đồng. Vì vậy, để đảm bảo tiến độ triển khai thực hiện dự án, đề nghị bổ sung vốn 73.000 triệu đồng trong kế hoạch trung hạn 2016-2020.</t>
  </si>
  <si>
    <t>Dự án đầu tư nâng cấp mở rộng Trung tâm y tế thành phố Móng Cái</t>
  </si>
  <si>
    <t>QĐDA 4058/QĐ-UBND ngày 30/10/2017</t>
  </si>
  <si>
    <t xml:space="preserve">Lý do: Tổng mức đầu tư dự án là 233.083 triệu đồng. Kế hoạch trung hạn 2016-2020 bố trí cho dự án là 130.000 triệu đồng; Lũy kế vốn đã bố trí cho dự án là 130.000 triệu đồng. Dự án đã được UBND tỉnh phê duyệt điều chỉnh dự án, trong đó tiến độ dự án hoàn thành trong năm 2020. Vì vậy, đề nghị điều chỉnh bổ sung 70.000 triệu đồng trong trung hạn 2016-2020 mới đủ điều kiện bố trí vốn kế hoạch 2020. </t>
  </si>
  <si>
    <t>Đại học Hạ Long - giai đoạn II, tại cơ sở 1, phường Nam Khê, thành phố Uông Bí</t>
  </si>
  <si>
    <t>QDDA 4049/QĐ-UBND ngày 30/10/2017; 3215/QĐ-UBND ngày 1/8/2019</t>
  </si>
  <si>
    <t>Lý do: Dự án đã được UBND tỉnh phê duyệt điều chỉnh tại Quyết định số 3215/QĐ-UBND ngày 01/8/2019, theo đó điều chỉnh thời gian thực hiện dự án là 2018-2022. Vì vậy, để đảm bảo tiến độ triển khai thực hiện dự án sớm hoàn thành phục vụ công tác giảng dậy, đề nghị bổ sung vốn 100.000 triệu đồng trong kế hoạch trung hạn 2016-2020.</t>
  </si>
  <si>
    <t>6</t>
  </si>
  <si>
    <t>Xây dựng hạ tầng khu tái định cư xã Hạ Long, huyện Vân Đồn</t>
  </si>
  <si>
    <t>Ban quản lý khu kinh tế</t>
  </si>
  <si>
    <t>2255 ngày 22/7/2009; 3968 ngày 7/12/2009; 2341 ngày 27/7/2016</t>
  </si>
  <si>
    <t>Lý do: Tại Văn bản số 7298/UBND-XD1 ngày 10/10/2019, UBND tỉnh chỉ đạo rà soát điều chỉnh TMĐT dự án để tiếp tục triển khai thực hiện. Kế hoạch trung hạn đã bố trí cho dự án 3.000 triệu đồng. Nhu cầu vốn của dự án trong năm 2020 là 50.000 triệu đồng. Vì vậy, đề nghị bổ sung trung hạn cho dự án 50.000 triệu đồng.</t>
  </si>
  <si>
    <t>Lý do: Năm 2020 là năm cuối cùng của trung hạn, do đó số dự án hoàn thành rất nhiều. Vì vậy cần bổ sung vốn cho nguồn này trong trung hạn năm 2020 là 400.000 triệu đồng đề thanh toán cho các dự án có quyết toán hoàn thành</t>
  </si>
  <si>
    <t xml:space="preserve">Biểu 03: </t>
  </si>
  <si>
    <t>DANH MỤC DỰ ÁN BỔ SUNG TRUNG HẠN 2016-2020</t>
  </si>
  <si>
    <t>KH vốn GĐ 2019-2020</t>
  </si>
  <si>
    <t>Căn cứ đề xuất</t>
  </si>
  <si>
    <t>Dự kiến năm khởi công</t>
  </si>
  <si>
    <t xml:space="preserve">TỔNG SỐ </t>
  </si>
  <si>
    <t>ĐỐI ỨNG DỰ ÁN ODA</t>
  </si>
  <si>
    <t>Cấp điện lưới quốc gia cho đảo Trần, huyện Cô Tô và đảo Cái Chiên, huyện Hải Hà, tỉnh Quảng Ninh (giai đoạn II)</t>
  </si>
  <si>
    <t>3217/QĐ-UBND ngày 26/10/2019 (gđ1+2) và 4085/QĐ-UBND ngày 27/9/019 (gđ2)</t>
  </si>
  <si>
    <t>Lý do: Giai đoạn II của dự án mới được bổ sung vào trung hạn 2016-2020 của trung ương (nguồn vốn ODA là 216.000 triệu đồng). Trong đó vốn đối ứng của tỉnh là 15% khoảng 59.559 triệu đồng. Vì vậy cần bổ sung trung hạn 50.000 triệu đồng vốn đối ứng ngân sách tỉnh mới đủ điều kiện bố trí vốn kế hoạch.</t>
  </si>
  <si>
    <t>Trụ sở liên cơ quan số 3 tại phường Hồng Hà, thành phố Hạ Long (Tiền thuê trụ sở + chi phí dịch vụ quản lý tòa nhà)</t>
  </si>
  <si>
    <t>Lý do: Tổng số tiền thuê thuê trụ sở + chi phí dịch vụ quản lý tòa nhà  phải chi trả cho chủ đầu tư là 88.000 triệu đồng, gồm: 5 tháng năm 2019 (25.593 triệu đồng) và cả năm 2020 (61.424 triệu đồng). Vì vậy phải bổ sung vào trung hạn mới 88.000 triệu đồng mới đủ điều kiện để thanh toán cho nhà đầu tư.</t>
  </si>
  <si>
    <t>PHÂN BỔ THU HỒI VỐN ỨNG</t>
  </si>
  <si>
    <t>Lý do: Đây là dự án phục vụ công tác GPMB dự án Cảng hàng không Quảng Ninh, thuộc nhiệm vụ chi Ngân sách tỉnh được giao cho UBND huyện Vân Đồn thực hiện; Dự án đã được UBND tỉnh đồng ý phân bổ để thu hồi vốn ứng tại Công văn số  8430/UBND-TM2 ngày 19/11/2019</t>
  </si>
  <si>
    <t>Lý do: Đây là Dự án thuộc nhiệm vụ chi Ngân sách tỉnh; Dự án đã được UBND tỉnh đồng ý phân bổ để thu hồi vốn ứng tại Công văn số  8430/UBND-TM2 ngày 19/11/2019</t>
  </si>
  <si>
    <t>DỰ PHÒNG VỐN ĐẦU TƯ CÔNG TRUNG HẠN</t>
  </si>
  <si>
    <t>Lý do: Để đảm bảo cân đối kế hoạch đầu tư công trong trường hợp nguồn thu từ các dự án đất và các khoản thu khác đã đưa vào cân đối trong Kế hoạch đầu tư công trung hạn không thực hiện được như dự kiến.</t>
  </si>
  <si>
    <t xml:space="preserve">   UỶ BAN NHÂN DÂN </t>
  </si>
  <si>
    <t xml:space="preserve">   TỈNH QUẢNG NINH</t>
  </si>
  <si>
    <t>DỰ TOÁN CHI NGÂN SÁCH ĐỊA PHƯƠNG NĂM 2020</t>
  </si>
  <si>
    <t>CỦA TỈNH QUẢNG NINH</t>
  </si>
  <si>
    <t>Ngày 13/11/2018</t>
  </si>
  <si>
    <t>CHỈ TIÊU</t>
  </si>
  <si>
    <t>DỰ TOÁN CHI 2019</t>
  </si>
  <si>
    <t>TW GIAO</t>
  </si>
  <si>
    <t>DỰ TOÁN 2020</t>
  </si>
  <si>
    <t>CHÊNH LỆCH 2020 - 2019</t>
  </si>
  <si>
    <t>CHÊNH LỆCH SO VỚI TW</t>
  </si>
  <si>
    <t>TỈNH</t>
  </si>
  <si>
    <t>H,X</t>
  </si>
  <si>
    <t>Chênh lệch</t>
  </si>
  <si>
    <t>CHI ĐẦU TƯ PHÁT TRIỂN</t>
  </si>
  <si>
    <t>Chi đầu tư phát triển từ nguồn thu tiền sử dụng đất</t>
  </si>
  <si>
    <t>Chi đầu tư XDCB bằng nguồn vốn trong nước</t>
  </si>
  <si>
    <t xml:space="preserve"> - Chi từ nguồn phí tham quan Vịnh Hạ Long</t>
  </si>
  <si>
    <t>- Chi từ nguồn phí tham quan danh thắng Yên Tử</t>
  </si>
  <si>
    <t xml:space="preserve"> - Chi nguồn thu phí BVMT đối với hoạt động KTKS than</t>
  </si>
  <si>
    <t xml:space="preserve"> - Chi từ nguồn thu cho thuê mặt đất, mặt nước</t>
  </si>
  <si>
    <t xml:space="preserve"> - Chi từ nguồn Phí sử dụng hạ tầng cửa khẩu</t>
  </si>
  <si>
    <t xml:space="preserve"> - Chi đầu tư từ nguồn thu xổ số kiến thiết</t>
  </si>
  <si>
    <t>- Vốn tập trung còn lại</t>
  </si>
  <si>
    <t>Bổ sung chi đầu tư sau khi cân đối các nhiệm vụ chi</t>
  </si>
  <si>
    <t>Trong đó: cơ cấu từ các nhiệm vụ chi bổ sung chi ĐTPT</t>
  </si>
  <si>
    <t>CHI HỖ TRỢ HOẠT ĐỘNG TÍN DỤNG NHÀ NƯỚC</t>
  </si>
  <si>
    <t>DỰ TRỮ TÀI CHÍNH</t>
  </si>
  <si>
    <t>CHI THƯỜNG XUYÊN</t>
  </si>
  <si>
    <t>*</t>
  </si>
  <si>
    <t>Chi từ nguồn thu NSĐP được hưởng</t>
  </si>
  <si>
    <t>Trđó: Chi từ nguồn cải cách tiền lương cấp tỉnh dự toán 2020</t>
  </si>
  <si>
    <t>Chi từ nguồn cải cách tiền lương cấp huyện còn tồn tại cấp ngân sách</t>
  </si>
  <si>
    <t>An ninh - quốc phòng</t>
  </si>
  <si>
    <t xml:space="preserve">  Trđó: - KP chi hoạt động an ninh địa phương</t>
  </si>
  <si>
    <t xml:space="preserve">            - KP chi hoạt động quốc phòng địa phương</t>
  </si>
  <si>
    <t xml:space="preserve">             - KP bảo vệ biên giới đất liền, biên giới biển địa phương</t>
  </si>
  <si>
    <t>Chi SN Giáo dục - Đào tạo</t>
  </si>
  <si>
    <t>Trđó:  - Chi SN giáo dục có tính chất đầu tư</t>
  </si>
  <si>
    <t xml:space="preserve">           - SN tập trung ngành giáo dục</t>
  </si>
  <si>
    <t xml:space="preserve">           - Tăng cường cơ sở vật chất và mua sắm trang thiết bị cho các trường học</t>
  </si>
  <si>
    <t xml:space="preserve">           - KP đào tạo nguồn nhân lực chất lượng cao</t>
  </si>
  <si>
    <t xml:space="preserve">           - Hỗ trợ sinh viên hệ đại học</t>
  </si>
  <si>
    <t xml:space="preserve">           - Thu hút nhân tài</t>
  </si>
  <si>
    <t xml:space="preserve">           - KP sửa chữa CSVC trường học do cấp huyện quản lý</t>
  </si>
  <si>
    <t>SN khoa học Công nghệ</t>
  </si>
  <si>
    <t>Trđó: - Kinh phí nhiệm vụ, đề tài khoa học</t>
  </si>
  <si>
    <t xml:space="preserve">          - KP đặt hàng lĩnh vực KHCN</t>
  </si>
  <si>
    <t xml:space="preserve">          -  SN KHCN có tính chất đầu tư</t>
  </si>
  <si>
    <t>SN Y tế, dân số và gia đình</t>
  </si>
  <si>
    <t>Trđó: - SN tập trung ngành y tế</t>
  </si>
  <si>
    <t xml:space="preserve">        - Tăng cường CSVC, mua sắm thiết bị cho các cơ sở y tế</t>
  </si>
  <si>
    <t xml:space="preserve">          - SN y tế có tính chất đầu tư</t>
  </si>
  <si>
    <t>SN văn hoá, thể thao, phát thanh truyền hình</t>
  </si>
  <si>
    <t>Trđó: - SN văn hóa ngành</t>
  </si>
  <si>
    <t xml:space="preserve">          - SN thể thao ngành</t>
  </si>
  <si>
    <t xml:space="preserve">          - KP đặt hàng lĩnh vực thể thao</t>
  </si>
  <si>
    <t xml:space="preserve">          - KP đặt hàng Trung tâm thông tin</t>
  </si>
  <si>
    <t>Chi sự nghiệp môi trường</t>
  </si>
  <si>
    <t>Trđó: - Chi đặt hàng lĩnh vực môi trường</t>
  </si>
  <si>
    <t xml:space="preserve">Chi SN kinh tế </t>
  </si>
  <si>
    <t xml:space="preserve">          - KP đặt hàng lĩnh vực kinh tế</t>
  </si>
  <si>
    <t xml:space="preserve">         - KP bế mạc năm du lịch và tổ chức hội nghị …</t>
  </si>
  <si>
    <t xml:space="preserve">          - KP xúc tiến du lịch, xúc tiến thương mại, xúc tiến đầu tư (bao gồm 30 tỷ đồng KP quảng bá trên các phương tiện truyền thông trong và ngoài nước)</t>
  </si>
  <si>
    <t xml:space="preserve">          - KP sự nghiệp giao thông</t>
  </si>
  <si>
    <t xml:space="preserve">          - KP 10% thực hiện thực hiện công tác đo đạc, đăng ký đất đai, lập cơ sở dữ liệu hồ sơ địa chính và cấp giấy chứng nhận quyền sử dụng đất theo chỉ đạo của Thủ tướng Chính phủ. Trong đó: phân bổ 220 tỷ đồng cho dự án Xây dựng hệ thống thông tin đất đai tỉnh Quảng Ninh đến năm 2020</t>
  </si>
  <si>
    <t>Chi quản lý hành chính</t>
  </si>
  <si>
    <t>Trđó: - KP mua sắm, sửa chữa tài sản phục vụ chuyên môn</t>
  </si>
  <si>
    <t xml:space="preserve">           - KP phục vụ công tác thu lệ phí</t>
  </si>
  <si>
    <t xml:space="preserve">           - KP thực hiện chương trình cải cách tư pháp</t>
  </si>
  <si>
    <t>Chi đảm bảo xã hội</t>
  </si>
  <si>
    <t>KP chi sự nghiệp có tính chất đầu tư dành cho các dự án và đề án thành phố thông minh (năm 2019 bố trí lên SNKHCN)</t>
  </si>
  <si>
    <t>VII. CHI NỘP NS CẤP TRÊN</t>
  </si>
  <si>
    <t>DỰ PHÒNG NGUỒN TĂNG LƯƠNG</t>
  </si>
  <si>
    <t>CHI TRẢ LÃI PHÍ</t>
  </si>
  <si>
    <t>CHI TỪ NGUỒN NSTW BỔ SUNG CÓ MỤC TIÊU</t>
  </si>
  <si>
    <t>Bổ sung vốn sự nghiệp thực hiện các chế độ, chính sách và một số CTMT</t>
  </si>
  <si>
    <t>Bổ sung vốn thực hiện 2 chương trình mục tiêu quốc gia</t>
  </si>
  <si>
    <t>Tổng số chi Bộ Tài chính giao</t>
  </si>
  <si>
    <t xml:space="preserve">Loại trừ bội chi cho đầu tư </t>
  </si>
  <si>
    <t>Chi bổ sung từ NSTW</t>
  </si>
  <si>
    <t>Chi cân đối NSĐP</t>
  </si>
  <si>
    <t xml:space="preserve">DỰ PHÒNG NGÂN SÁCH </t>
  </si>
  <si>
    <t>cộng</t>
  </si>
  <si>
    <t>Cơ cấu các nhiệm vụ chi bổ sung chi đầu tư phát triển bổ sung mục I</t>
  </si>
  <si>
    <t>(Kèm theo Nghị quyết số 222/2019/NQ-HĐND ngày 07 tháng 12 năm 2019 của Hội đồng nhân dân tỉnh)</t>
  </si>
  <si>
    <t>Cơ cấu các nhiệm vụ chi bổ sung đầu tư phát triển</t>
  </si>
  <si>
    <t>KP sửa chữa CSVC trường học do cấp huyện quản lý</t>
  </si>
  <si>
    <t>Chi thường xuyên (bao gồm 2.142.189 trđ cơ cấu các nhiệm vụ chi bổ sung chi ĐTPT)</t>
  </si>
  <si>
    <t xml:space="preserve">           - KP quảng bá trên các phương tiện thông tin trong và ngoài nước</t>
  </si>
  <si>
    <t>KP đảm bảo hoạt động của lực lượng Kiểm lâm</t>
  </si>
  <si>
    <t>KP đảm bảo hoạt động của lực lượng Kiểm ngư</t>
  </si>
  <si>
    <t>KP đảm bảo hoạt động của lực lượng Thanh tra Giao thông</t>
  </si>
  <si>
    <t>Dự nguồn Nghị quyết mở rộng đối tượng thụ hưởng chính sách trợ giúp xã hội đối với người cao tuổi</t>
  </si>
  <si>
    <t>Biểu số 18-NĐ31</t>
  </si>
  <si>
    <t>BỘI CHI VÀ PHƯƠNG ÁN VAY - TRẢ NỢ NGÂN SÁCH ĐỊA PHƯƠNG NĂM 2020</t>
  </si>
  <si>
    <r>
      <t>Ước</t>
    </r>
    <r>
      <rPr>
        <sz val="11"/>
        <rFont val="Times New Roman"/>
        <family val="1"/>
      </rPr>
      <t> </t>
    </r>
    <r>
      <rPr>
        <b/>
        <sz val="11"/>
        <rFont val="Times New Roman"/>
        <family val="1"/>
      </rPr>
      <t>thực hiện năm 2019</t>
    </r>
  </si>
  <si>
    <r>
      <t>Dự</t>
    </r>
    <r>
      <rPr>
        <sz val="11"/>
        <rFont val="Times New Roman"/>
        <family val="1"/>
      </rPr>
      <t> </t>
    </r>
    <r>
      <rPr>
        <b/>
        <sz val="11"/>
        <rFont val="Times New Roman"/>
        <family val="1"/>
      </rPr>
      <t>toán năm 2020</t>
    </r>
  </si>
  <si>
    <t>So sánh</t>
  </si>
  <si>
    <t>3=2-1</t>
  </si>
  <si>
    <t>THU NSĐP</t>
  </si>
  <si>
    <t>BỘI CHI NSĐP/BỘI THU NSĐP</t>
  </si>
  <si>
    <t>HẠN MỨC DƯ NỢ VAY TỐI ĐA CỦA NSĐP THEO QUY ĐỊNH</t>
  </si>
  <si>
    <t>KẾ HOẠCH VAY, TRẢ NỢ GỐC</t>
  </si>
  <si>
    <t>Tổng dư nợ đầu năm</t>
  </si>
  <si>
    <t>Tỷ lệ mức dư nợ đầu kỳ so với mức dư nợ vay tối đa của ngân sách địa phương (%)</t>
  </si>
  <si>
    <t>Trái phiếu chính quyền địa phương</t>
  </si>
  <si>
    <t>Vay lại từ nguồn Chính phủ vay ngoài nước</t>
  </si>
  <si>
    <t>Vay trong nước khác</t>
  </si>
  <si>
    <t>Trả nợ gốc vay trong năm</t>
  </si>
  <si>
    <t>Theo nguồn vốn vay</t>
  </si>
  <si>
    <t>Vay lại từ nguồn Chính phủ vay ngoài nước</t>
  </si>
  <si>
    <t>Vốn khác</t>
  </si>
  <si>
    <t>Theo nguồn trả nợ</t>
  </si>
  <si>
    <t>Từ nguồn vay để trả nợ gốc</t>
  </si>
  <si>
    <t>Bội thu NSĐP</t>
  </si>
  <si>
    <t>Tăng thu, tiết kiệm chi</t>
  </si>
  <si>
    <t>Kết dư ngân sách cấp tỉnh</t>
  </si>
  <si>
    <t>Tổng mức vay trong năm</t>
  </si>
  <si>
    <t>Theo mục đích vay</t>
  </si>
  <si>
    <t>Vay để bù đắp bội chi</t>
  </si>
  <si>
    <t>Vay để trả nợ gốc</t>
  </si>
  <si>
    <t>Theo nguồn vay</t>
  </si>
  <si>
    <t>Vốn trong nước khác</t>
  </si>
  <si>
    <t>Tổng dư nợ cuối năm</t>
  </si>
  <si>
    <t>Tỷ lệ mức dư nợ cuối kỳ so với mức dư nợ vay tối đa của ngân sách địa phương (%)</t>
  </si>
  <si>
    <t>Vốn khác</t>
  </si>
  <si>
    <t>G</t>
  </si>
  <si>
    <t>TRẢ NỢ LÃI, PHÍ</t>
  </si>
  <si>
    <t>Đơn vị: Triệu đồng./.</t>
  </si>
  <si>
    <t>Biểu số 34-NĐ31</t>
  </si>
  <si>
    <t>DỰ TOÁN CHI NGÂN SÁCH CẤP TỈNH THEO LĨNH VỰC NĂM 2020</t>
  </si>
  <si>
    <t>Dự toán</t>
  </si>
  <si>
    <t>TỔNG CHI NS TỈNH</t>
  </si>
  <si>
    <t>CHI BỔ SUNG CHO NGÂN SÁCH CẤP DƯỚI</t>
  </si>
  <si>
    <t>CHI NGÂN SÁCH CẤP TỈNH THEO LĨNH VỰC</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</si>
  <si>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</si>
  <si>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</si>
  <si>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</si>
  <si>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</si>
  <si>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</si>
  <si>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</si>
  <si>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</si>
  <si>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 xml:space="preserve">Chi hoạt động của cơ quan quản lý nhà nước, đảng, đoàn thể </t>
  </si>
  <si>
    <t>Chi bảo đảm xã hội</t>
  </si>
  <si>
    <t>Chi đầu tư khác</t>
  </si>
  <si>
    <t>Chi đầu tư và hỗ trợ vốn cho các doanh nghiệp cung cấp sản phẩm, dịch vụ công ích do Nhà nước đặt hàng, các tổ chức kinh tế,</t>
  </si>
  <si>
    <t>Chi khoa học và công nghệ (3)</t>
  </si>
  <si>
    <t>Chi anh ninh - quốc phòng</t>
  </si>
  <si>
    <t>Chi hoạt động của cơ quan quản lý nhà nước, đảng, đoàn thể</t>
  </si>
  <si>
    <t>Số chi tăng lương, an sinh xã hội từ nguồn cải cách tiền lương theo Quyết định 579/QĐ-UBND ngày 28/4/2017 của Thủ tướng Chính phủ đã tính tại mục I</t>
  </si>
  <si>
    <t>(1) Ngân sách xã không có nhiệm vụ chi bổ sung cân đối cho ngân sách cấp dưới.</t>
  </si>
  <si>
    <t>(2)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</si>
  <si>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(3) Theo quy định tại Điều 7, Điều 11 và Điều 39 Luật NSNN, ngân sách huyện, xã không có nhiệm vụ chi nghiên cứu khoa học và công nghệ, chi trả lãi vay, chi bổ sung quỹ dự trữ tài chính.</t>
  </si>
  <si>
    <t>Biểu số 39-NĐ31</t>
  </si>
  <si>
    <t>DỰ TOÁN THU, CHI NGÂN SÁCH ĐỊA PHƯƠNG VÀ SỐ BỔ SUNG CÂN ĐỐI TỪ NGÂN SÁCH CẤP TRÊN CHO NGÂN SÁCH CẤP DƯỚI NĂM 2020</t>
  </si>
  <si>
    <t>Tổng thu NSNN (nội địa) trên địa bàn</t>
  </si>
  <si>
    <t>Thu NSĐP được hưởng theo phân cấp</t>
  </si>
  <si>
    <t>Chia ra</t>
  </si>
  <si>
    <t>Số bổ sung cân đối từ ngân sách cấp trên</t>
  </si>
  <si>
    <t>Số bổ sung thực hiện cải cách tiền lương</t>
  </si>
  <si>
    <t>Thu phân chia</t>
  </si>
  <si>
    <t>Trong đó: Phần NSĐP được hưởng</t>
  </si>
  <si>
    <t>2=3+5</t>
  </si>
  <si>
    <t>9=2+6+7+8</t>
  </si>
  <si>
    <t>Cơ cấu các nhiệm vụ chi bổ sung chi đầu tư phát triển đã tính tại mục I</t>
  </si>
  <si>
    <t>(Kèm theo Tờ trình số: 8757/TTr-UBND ngày 02/12/2019 của UBND tỉnh)</t>
  </si>
  <si>
    <t xml:space="preserve">Điều hoà giảm nguồn sự nghiệp giáo dục và đào tạo </t>
  </si>
  <si>
    <t>Trong đó, điều hòa giảm kinh phí đã phân bổ cho các dự án từ nguồn sự nghiệp có tính chất đầu tư:</t>
  </si>
  <si>
    <t xml:space="preserve">Xây dựng trường học thông minh trên địa bàn thành phố Hạ Long (giai đoạn II) </t>
  </si>
  <si>
    <t>Xây dựng trường học thông minh cho 66 trường phổ thôn trên địa bàn tỉnh Quảng Ninh (giai đoạn I)</t>
  </si>
  <si>
    <t xml:space="preserve">Điều hoà giảm nguồn sự nghiệp khoa học và công nghệ </t>
  </si>
  <si>
    <t>Xây dựng bổ sung cơ sở hạ tầng kỹ thuật và phần mềm nền tảng cho thành phố thông minh tỉnh Quảng Ninh</t>
  </si>
  <si>
    <t>Ứng dụng CNTT phục vụ công tác đảm bảo an ninh trật tự và an toàn xã hội trên địa bàn thành phố Hạ Long</t>
  </si>
  <si>
    <t>Xây dựng hệ thống quản lý điều hành giao thông thông minh</t>
  </si>
  <si>
    <t>Dự án ứng dụng CNTT nâng cao hiệu quả hoạt động ngành du lịch tỉnh Quảng Ninh giai đoạn 1</t>
  </si>
  <si>
    <t>Đầu tư nâng cấp cơ sở hạ tầng CNTT và trung tâm điều hành thông minh tại Trụ sở văn phòng HĐND, UBND, đoàn ĐBQH tỉnh</t>
  </si>
  <si>
    <t>Điều hoà giảm nguồn sự nghiệp y tế có tính chất đầu tư</t>
  </si>
  <si>
    <t>Trđó: Dự án đầu tư hiện đại hóa trang thiết bị y tế chuyên dùng cho Trung tâm y tế huyện Cô Tô</t>
  </si>
  <si>
    <t>Điều hòa giảm chi sự nghiệp kinh tế</t>
  </si>
  <si>
    <t>Trong đó: Điều hoà giảm nguồn 10% tiền sử dụng đất từ cấp huyện chuyển về tỉnh</t>
  </si>
  <si>
    <t>Dự án Xây dựng hệ thống thông tin đất đai tỉnh Quảng Ninh đến năm 2020</t>
  </si>
  <si>
    <t>Nguồn dự toán chưa phân bổ</t>
  </si>
  <si>
    <t>Điều hòa giảm sự nghiệp môi trường</t>
  </si>
  <si>
    <t>Trđó: Điều hòa giảm vốn điều lệ cho quỹ bảo vệ môi trường không sử dụng</t>
  </si>
  <si>
    <t>Lý do: Trung hạn 2016-2020 bố trí cho chương trình là 121.500 triệu đồng; lũy kế vốn đã bố trí đến nay là 47.764 triệu đồng; nhu cầu kế hoạch năm 2020 là 20.000 triệu đồng. Vì vậy, đề nghị giảm vốn trong trung hạn của chương trình là 53.736 triệu đồng.</t>
  </si>
  <si>
    <t>Các dự án không có khả năng giải ngân hết đề nghị giảm vốn trong trung hạn</t>
  </si>
  <si>
    <t>Tuyến kè chắn sóng kết hợp đường tuần tra cơ động bờ sông biên giới đối diện với bến biên mậu phía Đông Hưng, Trung Quốc tại Tp Móng Cái</t>
  </si>
  <si>
    <t>BCH Quân sự tỉnh</t>
  </si>
  <si>
    <t>VB 11520/VP-TH ngày 15/10/2018 của Bộ Quốc phòng</t>
  </si>
  <si>
    <t>Lý do: Dự án được UBND tỉnh hỗ trợ 35.000 triệu đồng trong giai đoạn 2016-2020, dự kiến khởi công mới năm 2020. Tuy nhiên, đến này dự án chưa đủ thủ tục để bố trí vốn kế hoạch năm 2020. Vì vậy, đề nghị điều hòa giảm 35.000 triệu đồng.</t>
  </si>
  <si>
    <t>879/QĐ-UBND ngày 29/3/2019; 3571/QĐ-UBND ngày 15/9/2017</t>
  </si>
  <si>
    <t>Lý do: Trung hạn 2016-2020 bố trí 75.000 triệu đồng. Dự án đã được Sở Tài chính phê duyệt quyết toán tại Quyết định số 4638/QĐ-STC ngày 23/10/2019 với giá trị 63.896 triệu đồng. Lũy kế vốn đã bố trí cho dự án là 58.398 triệu đồng, số vốn còn lại sẽ bố trí từ nguồn thanh toán nợ đọng xây dựng cơ bản. Vì vậy đề nghị điều hòa giảm 11.104 triệu đồng.</t>
  </si>
  <si>
    <t xml:space="preserve">ĐỀ ÁN HỖ TRỢ NGƯỜI CÓ CÔNG VỚI CÁCH MẠNG VỀ NHÀ Ở GIAI ĐOẠN 3 </t>
  </si>
  <si>
    <t>Nội dung này anh kiểm tra đối chiếu lại với Hưng béo nữa nhé</t>
  </si>
  <si>
    <t>Bổ sung thu hồi vốn ứng trước từ nguồn tiền lương 02 dự án của TP Hạ Long 38.928 triệu đồng</t>
  </si>
  <si>
    <t>Trong đó thu hồi vốn ứng 06 dự án:</t>
  </si>
  <si>
    <t xml:space="preserve">Dự án Khu tạm cư số 3 xã Đoàn Kết, huyện Vân Đồn </t>
  </si>
  <si>
    <t xml:space="preserve">Dự án khu văn hóa Núi Bài Thơ phường Hòn Gai </t>
  </si>
  <si>
    <t xml:space="preserve">Dự án Trưng bày nội thất công trình Khu văn hóa núi Bài Thơ </t>
  </si>
  <si>
    <t xml:space="preserve">Dự án Hoàn chỉnh mặt đường, vỉa hè, rãnh dọc, cây xanh điện chiếu sáng tỉnh lộ 337 -  giai đoạn 1 (đoạn từ ngã tư Loong Toong đến trước UBND phường Cao Xanh) </t>
  </si>
  <si>
    <t xml:space="preserve">Dự án Hoàn chỉnh mặt đường, vỉa hè, rãnh dọc, cây xanh điện chiếu sáng tỉnh lộ 337 - giai đoạn 2 (đoạn từ UBND phường Cao Xanh cũ đến cầu K67) </t>
  </si>
  <si>
    <t>Chi tiết biểu 3</t>
  </si>
  <si>
    <t>Lý do: Trên cơ sở đề nghị của Chủ đầu tư tại Văn bản số 3338/PCQN-BQLDA  ngày 22/8/2019,  dự án đã hoàn thành đưa vào sử dụng, hiện đang trình Sở Tài chính phê duyệt quyết toán với giá trị 182.666 triệu đồng. Lũy kế vốn ngân sách tỉnh cấp cho dự án là 69.233 trong đó năm 2019 là 30.000 triệu đồng. Kế hoạch trung hạn 2016-2020 phần ngân sách tỉnh của dự án còn 20.000 triệu đồng, Vì vậy ,đề nghị phân bổ số vốn còn lại là 20.000 triệu đồng cho dự án.</t>
  </si>
  <si>
    <t>Lý do: Trên cơ sở đề nghị của Chủ đầu tư tại Văn bản số 1617/BQLKKT ngày 21/8/2019, dự kiến đến 31/12/2019 sẽ hoàn thành đưa vào sử dụng; Lũy kế khối lượng thực hiện khoảng 38.805 triệu đồng; Lũy kế vốn đã cấp là 28.777 triệu đồng, trong đó năm 2019 là 12.000 triệu đồng. Vì vậy để tránh phát sinh nợ đọng xây dựng cơ bản, đề nghị phân bổ 6.500 triệu đồng cho dự án</t>
  </si>
  <si>
    <t>Lý do: Trên cơ sở đề nghị của Chủ đầu tư tại Văn bản số 5934/SGTVT-KHTC ngày 28/11/2019, dự kiến đến cuối năm 2019 dự án sẽ hoàn thành đưa vào sử dụng, lũy kế khối lượng thực hiện khoảng 22.000 triệu đồng; Lũy kế vốn đã cấp là 10.000 triệu đồng, trong đó năm 2019 là 10.000 triệu đồng. Vì vậy để tránh phát sinh nợ đọng xây dựng cơ bản, đề nghị phân bổ 10.000 triệu đồng cho dự án</t>
  </si>
  <si>
    <t>BIỂU TỔNG HỢP KẾ HOẠCH VỐN ĐẦU TƯ CÔNG NGÂN SÁCH TỈNH NĂM 2020</t>
  </si>
  <si>
    <t>ĐVT: triệu đồng</t>
  </si>
  <si>
    <t>NỘI DUNG</t>
  </si>
  <si>
    <t>GIAI ĐOẠN 2016-2017</t>
  </si>
  <si>
    <t>NQ 82 (GIAI ĐOẠN 2018-2020)</t>
  </si>
  <si>
    <t>NQ 151</t>
  </si>
  <si>
    <t>KH TRUNG HẠN 2016-2020</t>
  </si>
  <si>
    <t xml:space="preserve">KH 2019 </t>
  </si>
  <si>
    <t xml:space="preserve">KH 2019 SAU ĐIỀU HÒA BỔ SUNG </t>
  </si>
  <si>
    <t>LŨY KẾ VỐN ĐẾN NĂM 2019</t>
  </si>
  <si>
    <t>KH TRUNG HẠN 2016-2020 CÒN LẠI</t>
  </si>
  <si>
    <t>KH 2020</t>
  </si>
  <si>
    <t>Tỷ lệ</t>
  </si>
  <si>
    <t>Tỷ lệ bố trí so với KH 2018-2020</t>
  </si>
  <si>
    <t>Giải trình</t>
  </si>
  <si>
    <t>KH 2018</t>
  </si>
  <si>
    <t>5=2+3+4</t>
  </si>
  <si>
    <t>8=5-7</t>
  </si>
  <si>
    <t>PHẦN I: VỐN NGÂN SÁCH TRUNG ƯƠNG</t>
  </si>
  <si>
    <t>Chi tiết theo phụ biểu 05-06</t>
  </si>
  <si>
    <t>PHÀN II: VỐN NGÂN SÁCH TỈNH PHÂN BỔ</t>
  </si>
  <si>
    <t xml:space="preserve">Căn cứ nhu cầu thực tế KH năm 2020 sẽ phân bổ hết số vốn còn lại trong trung hạn+ 143 tỷ bổ sung cho các dự án có QT hoàn thành trong năm 2020 </t>
  </si>
  <si>
    <t>Chương trình mục tiêu quốc gia xây dựng Nông thôn mới</t>
  </si>
  <si>
    <t>nt</t>
  </si>
  <si>
    <t>Chi tiết theo Phụ biểu 07</t>
  </si>
  <si>
    <t>Chi tiết theo Phụ biểu 08</t>
  </si>
  <si>
    <t>Hỗ trợ các địa phương theo tiêu chí chấm điểm</t>
  </si>
  <si>
    <t>KH năm 2020 sẽ phân bổ hết số vốn còn lại trong trung hạn theo tiêu chí chấm điểm đã được HĐND tỉnh thông qua tại Nghị quyết số 16/2016/NQ-HĐND</t>
  </si>
  <si>
    <t>Chi tiết theo Phụ biểu 09</t>
  </si>
  <si>
    <t>KH năm 2020 chỉ phân bổ 15 tỷ đồng cho nội dung này vì đến nay chưa có DN nào đề nghị hỗ trợ theo chính sách này. (KH năm 2019 bố trí 20 tỷ đồng đã phải điều hòa giảm)</t>
  </si>
  <si>
    <t>Hỗ trợ đầu tư Khu công nghiệp, Cụm Công nghiệp, Khu kinh tế</t>
  </si>
  <si>
    <t>Qua rà soát nhu cầu cho thấy năm 2020 số vốn dự kiến khoảng 50.000 đồng cho một số dự án chuyển tiếp (Năm 2019 đã phải điều hòa giảm 24,8/130 tỷ bố trí đầu năm)</t>
  </si>
  <si>
    <t>KH năm 2020 tăng so với năm 2019 vì dự kiến năm 2020 sẽ bố trí vốn cho công tác chuẩn bị đầu tư một số dự án động lực (DA đường bao biển Hạ Long Cẩm Phả giai đoạn II; DA đường ven sông...) sẽ triển khai trong giai đoạn 2021-2025</t>
  </si>
  <si>
    <t>Kế hoạch vốn phân bổ chi tiết cho các công trình, dự án</t>
  </si>
  <si>
    <t>Đối ứng ODA</t>
  </si>
  <si>
    <t>Căn cứ nhu cầu thực tế do các CĐT đề xuất và số vốn còn lại trong trung hạn;  KH năm 2020 sẽ dự kiến phân bổ 55,178 tỷ đồng</t>
  </si>
  <si>
    <t xml:space="preserve">Đối ứng các dự án thực hiện theo hình thức PPP </t>
  </si>
  <si>
    <t>Căn cứ nhu cầu thực tế do các CĐT đề xuất và số vốn còn lại trong trung hạn; KH năm 2020 sẽ dự kiến phân bổ 372,626 tỷ đồng</t>
  </si>
  <si>
    <t>Các dự án trọng điểm theo Nghị quyết 130/NQ-HĐND ngày 14/3/2014</t>
  </si>
  <si>
    <t>Hiện nay chỉ cong DA Dự án đường nối thành phố Hạ Long với Cầu Bạch Đằng, tỉnh Quảng Ninh đang triển khai do bổ sung nút giao Minh Khai. Trên cơ sở đề xuất của Sở GTVT thì nhu cầu xây lắp khoảng 50 tỷ đồng.</t>
  </si>
  <si>
    <t>Căn cứ nhu cầu thực tế do các CĐT đề xuất và số vốn còn lại trong trung hạn; KH năm 2020 sẽ dự kiến phân bổ 4.722,754 tỷ đồng</t>
  </si>
  <si>
    <t>Ngân sách Tỉnh bố trí phần vốn Trung ương Giai đoạn 2016-2020 còn thiếu</t>
  </si>
  <si>
    <t>Các chương trình dự án khởi công mới năm 2018 chuyển tiếp sang giai đoạn 2019-2020</t>
  </si>
  <si>
    <t>Các dự án còn lại trong NQ 151</t>
  </si>
  <si>
    <t>Căn cứ số vốn dự kiến trong KH đầu tư công trung hạn KH 2020 bố trí vốn cho các dự án đảm bảo triển khai trong năm 2020</t>
  </si>
  <si>
    <t>Các dự án quan trọng, động lực theo NQ 215</t>
  </si>
  <si>
    <t>Đề án hỗ trợ người có công với cách mạng về nhà ở giai đoạn 3</t>
  </si>
  <si>
    <t>Các dự án tỉnh hỗ trợ</t>
  </si>
  <si>
    <t>Căn cứ số vốn dự kiến trong KH đầu tư công trung hạn; KH 2020 hỗ trợ cho các chủ đầu tư đảm bảo triển khai dự án trong năm 2020</t>
  </si>
  <si>
    <t>PHẦN III: NGÂN SÁCH CÁC HUYỆN, THỊ XÃ, THÀNH PHỐ PHÂN BỔ</t>
  </si>
  <si>
    <t>Phụ biểu 07</t>
  </si>
  <si>
    <t>BIỂU DỰ KIẾN KẾ HOẠCH ĐẦU TƯ CÔNG NĂM 2020</t>
  </si>
  <si>
    <t>(Kèm theo Nghị quyết số 222/2019/NQ-HĐND ngày 07 tháng 12 năm 2019 của Hội đồng nhân dân tỉnh Quảng Ninh)</t>
  </si>
  <si>
    <t>Phân loại dự án (A-B-C)</t>
  </si>
  <si>
    <t>Ngành, lĩnh vực</t>
  </si>
  <si>
    <t>Quyết định đầu tư đã được UBND tỉnh giao kế hoạch các năm</t>
  </si>
  <si>
    <t>Lũy kế số vốn đến hết năm 2015</t>
  </si>
  <si>
    <t>Kế hoạch vốn trung hạn giai đoạn 2016-2020</t>
  </si>
  <si>
    <t>KH năm 2016</t>
  </si>
  <si>
    <t>KH năm 2017</t>
  </si>
  <si>
    <t>Kế hoạch 2018</t>
  </si>
  <si>
    <t>KH năm 2019</t>
  </si>
  <si>
    <t>Lũy kế vốn cấp đến 2019</t>
  </si>
  <si>
    <t xml:space="preserve">Kế hoạch vốn trung hạn còn lại năm 2020 </t>
  </si>
  <si>
    <t>Kế hoạch năm 2020</t>
  </si>
  <si>
    <t>Tỷ lệ vốn bố trí (%)</t>
  </si>
  <si>
    <t>Đếm dự án</t>
  </si>
  <si>
    <t>Ghi chú (chi tiết)</t>
  </si>
  <si>
    <t>Chuyển tiếp</t>
  </si>
  <si>
    <t>Số quyết định; ngày, tháng, năm ban hành</t>
  </si>
  <si>
    <t>Tổng số (tất cả các nguồn vốn)</t>
  </si>
  <si>
    <t>Ứng 2016</t>
  </si>
  <si>
    <t>Ứng 2019</t>
  </si>
  <si>
    <t>Trong đó NSNN</t>
  </si>
  <si>
    <t>KCM động lực</t>
  </si>
  <si>
    <t>Vốn ứng đến hết 2016 chưa bố trí vốn thu hồi</t>
  </si>
  <si>
    <t>đấu giá đất</t>
  </si>
  <si>
    <t>Còn lại của nguồn Tập trung+thu ứng</t>
  </si>
  <si>
    <t xml:space="preserve">Đất </t>
  </si>
  <si>
    <t>Chi tiết theo Phụ biểu 8-9</t>
  </si>
  <si>
    <t>PHẦN II: VỐN NGÂN SÁCH TỈNH</t>
  </si>
  <si>
    <t>Các chương trình, dự án chuyển tiếp sang năm 2020</t>
  </si>
  <si>
    <t>Các nhiệm vụ chi đầu tư đã được cụ thể hóa cần ưu tiên</t>
  </si>
  <si>
    <t>Phân bổ 200.000 triệu đồng từ nguồn đấu giá đất</t>
  </si>
  <si>
    <t>Bỏ bổ sung trung hạn</t>
  </si>
  <si>
    <t>Trong đó: phân bổ 5.200 triệu đồng từ nguồn thu xổ số kiến thiết (Chi tiết theo phụ biểu 10). Phân bổ 100.000 triệu đồng tư nguồn đấu giá đất</t>
  </si>
  <si>
    <t>Trung bình tăng 10% GĐ 2018-2020</t>
  </si>
  <si>
    <t>Chi tiết theo Phụ biểu 11</t>
  </si>
  <si>
    <t>Chi tiết theo phụ biểu 12</t>
  </si>
  <si>
    <t>II.1</t>
  </si>
  <si>
    <t>Tỉnh vay lại: 1.020.281 triệu đồng</t>
  </si>
  <si>
    <t>Trong đó Tỉnh vay lại 80.000 triệu đồng</t>
  </si>
  <si>
    <t>Trong đó Tỉnh vay lại 355.130 triệu đồng</t>
  </si>
  <si>
    <t>Cấp điện lưới quốc gia cho đảo Trần, huyện Cô Tô và đảo Cái Chiên, huyện Hải Hà, tỉnh Quảng Ninh (giai đoạn 2)</t>
  </si>
  <si>
    <t>II.2</t>
  </si>
  <si>
    <t>Kiểm tra lại nhu cầu</t>
  </si>
  <si>
    <t>Dự án bồi thường GPMB để thực hiện dự án đường cao tốc Vân Đồn - Móng Cái</t>
  </si>
  <si>
    <t>QĐ số 2787/QĐ-UBND ngày 20/7/2017; 1012/QĐ-UBND ngày 8/3/2019</t>
  </si>
  <si>
    <t>Kiểm tra lại số cấp năm 2019 và nhu cầu năm 2020</t>
  </si>
  <si>
    <t>Giải phóng mặt bằng Dự án Đường Cao tốc Hạ Long - Vân Đồn và Cải tạo QL18 đoạn Hạ Long - Mông Dương</t>
  </si>
  <si>
    <t>3188/QĐ-UBND ngày 22/10/2015; 3708/QĐ-UBND ngày 1/11/2016; 823/QĐ-UBND ngày 16/3/2018; 3368/QĐ-UBND ngày 12/8/2019</t>
  </si>
  <si>
    <t xml:space="preserve">Năm 2016 phân bổ thu hồi vốn ứng 183.973 triệu đồng; </t>
  </si>
  <si>
    <t>y</t>
  </si>
  <si>
    <t>II.3</t>
  </si>
  <si>
    <t>Phân bổ 50.000 triệu đồng từ nguồn thu đấu giá đất</t>
  </si>
  <si>
    <t>Dự toán điều chỉnh đến nay 4.998 tỷ đồng do bổ sung nút giao Minh Khai 560 tỷ đồng</t>
  </si>
  <si>
    <t>Kiểm tra lại chính xác nhu cầu vốn</t>
  </si>
  <si>
    <t xml:space="preserve"> - Xây lắp</t>
  </si>
  <si>
    <t>Tổng dự toán phần xây lắp được duyệt: 4.632.900 triệu đồng</t>
  </si>
  <si>
    <t>(Dự toán cũ là 4.632 tỷ đồng)</t>
  </si>
  <si>
    <t>Công trình, dự án chuyển tiếp</t>
  </si>
  <si>
    <t>CÁC DỰ ÁN QUAN TRỌNG, TRỌNG ĐIỂM</t>
  </si>
  <si>
    <t>Tuyến đường nối tỉnh lộ 331B và tỉnh lộ 338 thị xã Quảng Yên (đường vào KCN Amata)</t>
  </si>
  <si>
    <t>QĐ số 4471/QĐ-UBND ngày 31/10/2018</t>
  </si>
  <si>
    <t>Khu tái định cư xã Ngọc Vừng, huyện Vân Đồn</t>
  </si>
  <si>
    <t>QĐ số 4456/QĐ-UBND ngày 30/10/2018</t>
  </si>
  <si>
    <t>Đường trục chính thứ 2 của Khu công nghiệp - cảng biển Hải Hà</t>
  </si>
  <si>
    <t>QĐ số 4398/QĐ-UBND ngày 31/10/2018</t>
  </si>
  <si>
    <t xml:space="preserve">Phân bổ 200.000 triệu đồng từ nguồn thu tiền sử dụng đất </t>
  </si>
  <si>
    <t>Hoàn thiện hạ tầng Trung tâm hành chính tỉnh</t>
  </si>
  <si>
    <t>UBND TP Hạ Long</t>
  </si>
  <si>
    <t>QĐ số 4401/QĐ-UBND ngày 30/10/2018</t>
  </si>
  <si>
    <t>Trụ sở công an khu vực cảng hàng không quốc tế Vân Đồn</t>
  </si>
  <si>
    <t>QĐDA số 4482/QĐ-UBND ngày 30/10/2018</t>
  </si>
  <si>
    <t>HẠ TẦNG GIAO THÔNG</t>
  </si>
  <si>
    <t>Cải tạo, nâng cấp đường tỉnh 338 đoạn cầu Chanh - Liên Vị, thị xã Quảng Yên.</t>
  </si>
  <si>
    <t>QY</t>
  </si>
  <si>
    <t>QDDA 4048/QĐ-UBND ngày 30/10/2017</t>
  </si>
  <si>
    <t>QDDA 4056/QĐ-UBND ngày 30/10/2017</t>
  </si>
  <si>
    <t>CT</t>
  </si>
  <si>
    <t>Cầu thông thủy tại Km6+650 (đoạn cầu Đá bến đò cũ), đường tỉnh 335</t>
  </si>
  <si>
    <t>MC</t>
  </si>
  <si>
    <t>QĐDA 4253/QĐ-UBND ngày 30/10/2017</t>
  </si>
  <si>
    <t>CP</t>
  </si>
  <si>
    <t>Bỏ sung 77 tỷ</t>
  </si>
  <si>
    <t>Cải tạo nâng cấp đường tỉnh 334, đoạn từ Km 30+750 đến Km 31+050, huyện Vân Đồn</t>
  </si>
  <si>
    <t>QĐ số 4414/QĐ-UBND ngày 30/10/2018</t>
  </si>
  <si>
    <t>Dự án đầu tư xây dựng công trình cầu Triều và đường dẫn nối QL 18 (Thị xã Đông Triều) với Đường tỉnh 389 (huyện Kinh Môn, Hải Dương)</t>
  </si>
  <si>
    <t>UBND TX Đông Triều</t>
  </si>
  <si>
    <t>QĐ số 4587/QĐ-UBND ngày 31/10/2018; 3450/QĐ-UBND ngày 15/8/2019</t>
  </si>
  <si>
    <t>Mở rộng, nâng cấp QL 279 đoạn từ Km 27+100m đến Km 30+300m</t>
  </si>
  <si>
    <t>UBND huyện Hoành Bồ</t>
  </si>
  <si>
    <t>QĐ số 4487/QĐ-UBND ngày 31/10/2018</t>
  </si>
  <si>
    <t>Hệ thống chiếu sáng tại một số đoạn QL 279 tại các đoạn Km15+000-Km17+900; Km19+420-Km23+900; Km25+300-Km27+100</t>
  </si>
  <si>
    <t>QĐ số 4480/QĐ-UBND ngày 30/10/2018</t>
  </si>
  <si>
    <t>Cải tạo, nâng cấp, khắc phục hậu quả mưa, lũ gây ảnh hưởng đến tuyến đường Bản Sen - Tân Lập, huyện Vân Đồn (GĐ 2)</t>
  </si>
  <si>
    <t>QĐ số 4392/QĐ-UBND ngày 30/10/2018</t>
  </si>
  <si>
    <t>Cải tạo đường tỉnh 334 đoạn Km9+600-Km13+600</t>
  </si>
  <si>
    <t>QĐ số 4458/QĐ-UBND ngày 30/10/2018</t>
  </si>
  <si>
    <t xml:space="preserve">Phân bổ 90 triệu đồng từ nguồn thu tiền sử dụng đất </t>
  </si>
  <si>
    <t>Đầu tư lắp đặt hệ thống điện chiếu sáng quốc lộ 18A, đoạn từ Km 262+200 đến Km 272+00 thuộc địa bàn thành phố Móng Cái</t>
  </si>
  <si>
    <t>QĐ số 4416/QĐ-UBND ngày 30/10/2018</t>
  </si>
  <si>
    <t>Dự án chỉnh trang cảnh quan khu vực hồ Mắt Rồng</t>
  </si>
  <si>
    <t>VĐ</t>
  </si>
  <si>
    <t>Dự án tuyến đường trục chính trung tâm Khu đô thị Cái Rồng</t>
  </si>
  <si>
    <t>QĐDA 4129/QĐ-UBND ngày 31/10/2017</t>
  </si>
  <si>
    <t>Cải tạo nâng cấp tuyến đường từ Bưu điện huyện ra cảng Cái Rồng</t>
  </si>
  <si>
    <t>QĐDA 4273/QĐ-UBND ngày 31/10/2017</t>
  </si>
  <si>
    <t>Chỉnh trang tuyến đường từ cầu Vân Đồn đến xã Hạ Long huyện Vân Đồn</t>
  </si>
  <si>
    <t>QĐDA 4314/QĐ-UBND ngày 31/10/2017; 4102/QĐ-UBND ngày 16/10/2018</t>
  </si>
  <si>
    <t xml:space="preserve"> - Trong đó: phần xây lắp</t>
  </si>
  <si>
    <t>- Phần GPMB</t>
  </si>
  <si>
    <t>Đầu tư hoàn chỉnh đường trục chính phù hợp tiêu chuẩn đường cao tốc và xây dựng tuyến đường gom từ đường cao tốc đến sân bay Vân Đồn</t>
  </si>
  <si>
    <t>QĐ số 4409/QĐ-UBND ngày 30/10/2018</t>
  </si>
  <si>
    <t>Phân bổ 150.000 triệu đồng từ nguồn thu tiền sử dụng đất; 50.000 từ nguồn thu đấu giá đất</t>
  </si>
  <si>
    <t>NÔNG NGHIỆP, LÂM NGHIỆP, THỦY LỢI, THỦY SẢN</t>
  </si>
  <si>
    <t/>
  </si>
  <si>
    <t>Dự án đầu tư bến cập tàu tránh trú bão kết hợp bến cá tại Đảo Trần, Cô Tô</t>
  </si>
  <si>
    <t>QDDA 4294/QĐ-UBND ngày 31/10/2017</t>
  </si>
  <si>
    <t xml:space="preserve">Dự án khu neo đậu tránh trú bão cho tàu, thuyền phường Cẩm Thủy, TP Cẩm Phả </t>
  </si>
  <si>
    <t>QDDA 4295/QĐ-UBND ngày 31/10/2017</t>
  </si>
  <si>
    <t>Dự án đầu tư khu neo đậu tránh trú bão cho tàu, thuyền khu vực xã Tiến Tới huyện Hải Hà</t>
  </si>
  <si>
    <t>QĐDA 4372/QĐ-UBND ngày 30/10/2018</t>
  </si>
  <si>
    <t>Sửa chữa kiên cố hóa hệ thống Kênh tưới xã Đông Ngũ, xã Đông Hải huyện Tiên Yên</t>
  </si>
  <si>
    <t>QĐDA 4045/QĐ-UBND ngày 27/10/2017</t>
  </si>
  <si>
    <t>Đầu tư xây dựng Hồ Khe Giữa, xã Dương Huy, Thành phố Cẩm Phả</t>
  </si>
  <si>
    <t>QĐ số 4373/QĐ-UBND ngày 30/10/2018</t>
  </si>
  <si>
    <t>Xây dựng công trình hồ chứa nước Nà Mo, xã Vô Ngại, huyện Bình Liêu</t>
  </si>
  <si>
    <t>UBND huyện Bình Liêu</t>
  </si>
  <si>
    <t>QĐ số 4462/QĐ-UBND ngày 30/10/2018</t>
  </si>
  <si>
    <t>Đầu tư cơ sở hạ tầng vùng nuôi trồng thủy sản tập trung tại xã Hải Lạng, huyện Tiên Yên</t>
  </si>
  <si>
    <t>QĐ số 4346/QĐ-UBND ngày 29/10/2018</t>
  </si>
  <si>
    <t>Đầu tư xây dựng hạ tầng Khu nông nghiệp ứng dụng công nghệ cao về thủy sản tại Đầm Hà</t>
  </si>
  <si>
    <t>UBND huyện Đầm Hà</t>
  </si>
  <si>
    <t>QĐ số 4408/QĐ-UBND ngày 29/10/2018</t>
  </si>
  <si>
    <t>Dự kiến giảm vốn trung hạn 10.000 triệu đồng</t>
  </si>
  <si>
    <t>Cải tạo, nâng cấp các kênh tiêu chính, kết hợp xử lý môi trường khu vực Hà Bắc trên địa bàn thị xã Quảng Yên</t>
  </si>
  <si>
    <t>QĐ số 4399/QĐ-UBND ngày 30/10/2018</t>
  </si>
  <si>
    <t>Sửa chữa, nâng cấp công trình thủy lợi Quán Vuông, xã Bình Khê, thị xã Đông Triều</t>
  </si>
  <si>
    <t>Công ty TNHH MTV Thủy lợi Đông Triều</t>
  </si>
  <si>
    <t>QĐDA số 4387/QĐ-UBND ngày 30/10/2018</t>
  </si>
  <si>
    <t>Nạo vét bồi lắng lòng hồ Bến Châu, hồ Yên Dưỡng thị xã Đông Triều</t>
  </si>
  <si>
    <t>QĐ số 4404/QĐ-UBND ngày 31/10/2018</t>
  </si>
  <si>
    <t>Dự án đầu tư xây dựng công trình hạ tầng vùng sản xuất giống nhuyễn thể tập trung Vân Đồn, tỉnh Quảng Ninh</t>
  </si>
  <si>
    <t>3461/QĐ-BNN-TCTS ngày 06/8/2014; 4987/QĐ-BNN-TCTS ngày 29/11/2017</t>
  </si>
  <si>
    <t>Khu neo đậu tránh trú bão cấp vùng kết hợp Cảng cá loại I tại Vân Đồn</t>
  </si>
  <si>
    <t>QĐ số 4374/QĐ-UBND ngày 30/10/2018</t>
  </si>
  <si>
    <t>Y TẾ</t>
  </si>
  <si>
    <t>Dự án đầu tư nâng cấp mở rộng Trung tâm y tế huyện Hải Hà</t>
  </si>
  <si>
    <t>QDDA 4064/QĐ-UBND ngày 30/10/2017</t>
  </si>
  <si>
    <t>Dự án đầu tư xây dựng, cải tạo, nâng cấp Bệnh viện đa khoa Cẩm Phả</t>
  </si>
  <si>
    <t>QĐDA 4250/QĐ-UBND ngày 30/10/2017</t>
  </si>
  <si>
    <t>QĐDA 4058/QĐ-UBND ngày 30/10/2017; 3390/QĐ-UBND ngày 13/8/2019</t>
  </si>
  <si>
    <t>Dự án đầu tư xây dựng Bệnh viện Lão Khoa</t>
  </si>
  <si>
    <t>QĐDA 4381/QĐ-UBND ngày 30/10/2018</t>
  </si>
  <si>
    <t xml:space="preserve">Phân bổ 100.000 triệu đồng từ nguồn thu tiền sử dụng đất </t>
  </si>
  <si>
    <t>giảm</t>
  </si>
  <si>
    <t>Dự án đầu tư nâng cấp mở rộng Trung tâm y tế huyện Tiên Yên</t>
  </si>
  <si>
    <t>QĐDA 4383/QĐ-UBND ngày 30/10/2018</t>
  </si>
  <si>
    <t>Dự án đầu tư nâng cấp mở rộng Trung tâm y tế huyện Bình Liêu</t>
  </si>
  <si>
    <t>QĐDA 4378/QĐ-UBND ngày 30/10/2018</t>
  </si>
  <si>
    <t>Dự án đầu tư bổ sung cơ sở vật chất kết hợp với cải tạo nâng cấp mở rộng khuôn viên Trung tâm y tế huyện Ba Chẽ</t>
  </si>
  <si>
    <t>QĐDA 4384/QĐ-UBND ngày 30/10/2018</t>
  </si>
  <si>
    <t>Xây dựng cơ sở vật chất và trang thiết bị y tế cho Trung tâm Bảo trợ tâm thần Quảng Ninh</t>
  </si>
  <si>
    <t>QĐDA 4382/QĐ-UBND ngày 30/10/2018</t>
  </si>
  <si>
    <t>Nâng cấp mở rộng Bệnh viện y dược cổ truyền tỉnh Quảng Ninh (GĐI)</t>
  </si>
  <si>
    <t>QĐDA 4249/QĐ-UBND ngày 25/10/2018</t>
  </si>
  <si>
    <t>Trung tâm kiểm dịch Y tế quốc tế tỉnh kết hợp trạm kiểm dịch y tế cửa khẩu Hòn Gai</t>
  </si>
  <si>
    <t>QĐDA số 4386/QĐ-UBND ngày 30/10/2018</t>
  </si>
  <si>
    <t>Dự án đầu tư nâng cấp mở rộng Bệnh viện đa khoa tỉnh, trung tâm CDC và một số đơn vị sự nghiệp thuộc Sở Y tế</t>
  </si>
  <si>
    <t>QĐ số 4394/QĐ-UBND ngày 30/10/2018</t>
  </si>
  <si>
    <t xml:space="preserve"> Dự kiến phân bổ 12.160 triệu đồng từ nguồn thu tiền sử dụng đất </t>
  </si>
  <si>
    <t>GIÁO DỤC VÀ ĐÀO TẠO</t>
  </si>
  <si>
    <t>Trong đó: phân bổ  46.800 triệu đồng từ nguồn thu xổ số kiến thiết</t>
  </si>
  <si>
    <t xml:space="preserve">'Phân kỳ đầu tư giai đoạn 2018-2020 là 301 tỷ đồng; </t>
  </si>
  <si>
    <t>tăng</t>
  </si>
  <si>
    <t>VĂN HÓA - THỂ THAO</t>
  </si>
  <si>
    <t>Dự án bảo tồn, tôn tạo và phát huy giá trị lịch sử Chiến thắng Bạch Đằng tỉnh Quảng Ninh (GĐ 1)</t>
  </si>
  <si>
    <t>QĐ số 3598/QĐ-UBND ngày 28/10/2016</t>
  </si>
  <si>
    <t>Năm 2016: Vốn CBĐT</t>
  </si>
  <si>
    <t>Cải tạo sửa chữa một số hạng mục công trình thuộc Trung tâm bảo trợ trẻ em có hoàn cảnh đặc biệt tỉnh Quảng Ninh</t>
  </si>
  <si>
    <t>Sở Lao động Thương binh và Xã hội</t>
  </si>
  <si>
    <t>QĐ số 4393/QĐ-UBND ngày 30/10/2018</t>
  </si>
  <si>
    <t>Xây dựng, lắp đặt hệ thống biển quảng cáo chính trị ngoài trời trên địa bàn tỉnh Quảng Ninh</t>
  </si>
  <si>
    <t>Sở Văn hóa và Thể thao</t>
  </si>
  <si>
    <t>4392/QĐ-UBND ngày 30/10/2018</t>
  </si>
  <si>
    <t>Dự án mua sắm trang thiết bị thể dục thể thao chuyên dụng và trang thiết bị thiết yếu phục vụ hoạt động của Trung tâm huấn luyện và thi đấu thể dục thể thao tỉnh</t>
  </si>
  <si>
    <t>QĐ số 4400/QĐ-UBND ngày 30/10/2018</t>
  </si>
  <si>
    <t>Phải điều chỉnh dự án</t>
  </si>
  <si>
    <t>tăng (Không có cơ sở)</t>
  </si>
  <si>
    <t>Tôn tạo di tích địa điểm lịch sử trung tâm chiến khu Đông Triều (Chùa Bắc Mã), xã Bình Dương, thị xã Đông Triều, tỉnh Quảng Ninh (giai đoạn II)</t>
  </si>
  <si>
    <t>QĐ số 4395/QĐ-UBND ngày 30/10/2018</t>
  </si>
  <si>
    <t>Sửa chữa nâng cấp sân vận động Cẩm Phả</t>
  </si>
  <si>
    <t>QĐDA số 4059/QĐ-UBND ngày 30/10/2017</t>
  </si>
  <si>
    <t>QUẢN LÝ NHÀ NƯỚC</t>
  </si>
  <si>
    <t>Tăng (bổ sung hết trung hạn)</t>
  </si>
  <si>
    <t>Dự án Xây dựng hệ thống cơ sở dữ liệu và phần mềm phục vụ công tác quản lý tài nguyên và môi trường, cảnh báo thiên tai trực tuyến trên địa bàn tỉnh Quảng Ninh (Trung tâm GIS vùng)</t>
  </si>
  <si>
    <t>Cải tạo, nâng cấp tổng thể Trụ sở Tỉnh ủy Quảng Ninh</t>
  </si>
  <si>
    <t>HL</t>
  </si>
  <si>
    <t>QDDA 3616/QĐ-UBND ngày 31/10/2016; 5323/QĐ-UBND ngày 21/12/2018</t>
  </si>
  <si>
    <t>QDDA 4053/QĐ-UBND ngày 31/10/2017</t>
  </si>
  <si>
    <t>QUỐC PHÒNG AN NINH</t>
  </si>
  <si>
    <t>Đại đội Bệnh xá và Trung tâm Quân Y -  Bộ CHQS tỉnh Quảng Ninh</t>
  </si>
  <si>
    <t>QDDA 3590/QĐ-UBND 28/10/2016</t>
  </si>
  <si>
    <t>Hỗ trợ dự án Doanh trại Ban chỉ huy quân sự huyện Bình Liêu</t>
  </si>
  <si>
    <t>BL</t>
  </si>
  <si>
    <t>QDDA 5888/QĐ-BQP ngày 28/12/2017</t>
  </si>
  <si>
    <t>Hỗ trợ dự án Doanh trại Ban chỉ huy quân sự huyện Cô Tô</t>
  </si>
  <si>
    <t>QDDA 5884/QĐ-BQP ngày 28/12/2017</t>
  </si>
  <si>
    <t>Hỗ trợ xây dựng Dự án trung tâm huấn luyện và bồi dưỡng nghiệp vụ Công an tỉnh Quảng Ninh</t>
  </si>
  <si>
    <t>QĐDA 4068/QĐ-UBND ngày 30/10/2017</t>
  </si>
  <si>
    <t>Trụ sở đội PCCC và cứu hộ cứu nạn Vân Đồn</t>
  </si>
  <si>
    <t>QĐDA 4251/QĐ-UBND ngày 30/10/2017; 1159/QĐ-UBND ngày 11/4/2018; 1747/QĐ-UBND ngày 25/4/2019</t>
  </si>
  <si>
    <t>Trạm kiểm soát Biên phòng Cái Rồng/Đồn biên phòng Quan Lạn</t>
  </si>
  <si>
    <t>QĐ 4474/QĐ-UBND ngày 30/10/2018</t>
  </si>
  <si>
    <t>Nâng cấp, cải tạo cơ sở vật chất Trụ sở Công an tỉnh Quảng Ninh</t>
  </si>
  <si>
    <t>QĐDA 4292/QĐ-UBND ngày 26/10/2018</t>
  </si>
  <si>
    <t>Trụ sở Tòa án nhân dân huyện Ba Chẽ</t>
  </si>
  <si>
    <t>Tòa án tinh</t>
  </si>
  <si>
    <t>QĐ số 4390/QĐ-UBND ngày 30/10/2018</t>
  </si>
  <si>
    <t>Trụ sở Tòa án thành phố Uông Bí</t>
  </si>
  <si>
    <t>QĐ số 4750/QĐ-BQP ngày 30/10/2018</t>
  </si>
  <si>
    <t>Trụ sở Viện kiểm sát nhân dân huyện Ba Chẽ</t>
  </si>
  <si>
    <t>Viện kiểm sát tỉnh</t>
  </si>
  <si>
    <t>QĐ số 4449/QĐ-UBND ngày 30/10/2018</t>
  </si>
  <si>
    <t>Kè chắn sóng kết hợp đường cơ động mũi Tràng Vỹ, Móng Cái</t>
  </si>
  <si>
    <t>QĐ số 4483/QĐ-UBND ngày 30/10/2018</t>
  </si>
  <si>
    <t>Nhà hội trường, nhà truyền thống và thư viện – Bộ CHQS tỉnh Quảng Ninh</t>
  </si>
  <si>
    <t>QĐ số 4484/QĐ-UBND ngày 30/10/2018</t>
  </si>
  <si>
    <t>Đường tuần tra đến các mốc 1339, 1340 và 1341 biên giới Việt Trung thuộc địa bàn huyện Hải Hà, tỉnh Quảng Ninh</t>
  </si>
  <si>
    <t>BCH Bộ đội biên phòng</t>
  </si>
  <si>
    <t>QĐ số 4266/QĐ-UBND ngày 26/10/2018</t>
  </si>
  <si>
    <t>Dự án Đường giao thông từ Nà Làng - Khe Và nối ra đường tuần tra biên giới khu vực mốc 1301 xã Tình Húc, huyện Bình Liêu</t>
  </si>
  <si>
    <t>3401/QĐ-UBND tỉnh ngày 30/10/2015; 3108/QĐ-UBND ngày 30/7/2019</t>
  </si>
  <si>
    <t>Bổ sung trang thiết bị giám định ma túy cho Công an tỉnh Quảng Ninh</t>
  </si>
  <si>
    <t>QĐDA 4379/QĐ-UBND ngày 30/10/2018</t>
  </si>
  <si>
    <t>NGÂN SÁCH TỈNH HỖ TRỢ CÁC DỰ ÁN THUỘC NHIỆM VỤ CHI CẤP HUYỆN</t>
  </si>
  <si>
    <t>Cải tạo, nâng cấp đường thị trấn Bình Liêu - Húc Động, huyện Bình Liêu</t>
  </si>
  <si>
    <t>QDDA 3509/QĐ-UBND ngày 27/10/2017 (huyện)</t>
  </si>
  <si>
    <t>Nâng cấp đường và xây dựng cầu từ xã Nguyễn Huệ, thị xã Đông Triều, tỉnh Quảng Ninh sang xã Văn Đức, thị xã Chí Linh, tỉnh Hải Dương</t>
  </si>
  <si>
    <t>ĐT</t>
  </si>
  <si>
    <t>VB số 638a/HĐND-KTNS ngày 26/10/2017; QĐ 1575/QĐ-UBND ngày 30/10/2017 (TX)</t>
  </si>
  <si>
    <t>Dự án cải tạo nâng cấp tuyến đường trung tâm xã Bản Sen (đoạn từ Cảng Hòn Gai đến thôn Bản Sen), huyện Vân Đồn</t>
  </si>
  <si>
    <t>QDDA 5078/QĐ-UBND ngày 30/10/2017 (huyện)</t>
  </si>
  <si>
    <t>Xây dựng kè chống sạt lở sông Trới</t>
  </si>
  <si>
    <t>HB</t>
  </si>
  <si>
    <t>QĐDA số 4377/QĐ-UBND ngày 31/10/2017 (Huyện)</t>
  </si>
  <si>
    <t>Kiên cố hóa hệ thống Kênh đập Quảng Long 2</t>
  </si>
  <si>
    <t>HH</t>
  </si>
  <si>
    <t>UBND huyện Hải Hà</t>
  </si>
  <si>
    <t>QĐDA số 4078/QĐ-UBND ngày 30/10/2017</t>
  </si>
  <si>
    <t>Đường ống dẫn nước từ kênh chính vào các trạm cấp nước sinh hoạt trên địa bàn thị xã Quảng Yên</t>
  </si>
  <si>
    <t>QĐDA 2547/QĐ-UBND ngày 27/10/2017 (Huyện)</t>
  </si>
  <si>
    <t>Tuyến đường từ nút giao Chợ Rộc đến nút giao Phong Hải, thị xã Quảng Yên</t>
  </si>
  <si>
    <t>QĐ số 4472/QĐ-UBND ngày 31/10/2018</t>
  </si>
  <si>
    <t>Cải tạo nâng cấp tuyến đường Chợ Quán - Tiền Phong, thị xã Quảng Yên</t>
  </si>
  <si>
    <t>QĐ số 4470/QĐ-UBND ngày 31/10/2018</t>
  </si>
  <si>
    <t>Mở rộng, nâng cấp đường xuyên đảo xã Thanh Lân, huyện Cô Tô</t>
  </si>
  <si>
    <t>QĐ số 4463/QĐ-UBND ngày 30/10/2018</t>
  </si>
  <si>
    <t>Dự án cải tạo nâng cấp đường trung tâm đảo Cái Chiên, Hải Hà</t>
  </si>
  <si>
    <t>QĐ số 4408/QĐ-UBND ngày 30/10/2018</t>
  </si>
  <si>
    <t>Chỉnh trang khu dân cư km3, phường Hải Yên, thành phố Móng Cái</t>
  </si>
  <si>
    <t>QĐ số 4406/QĐ-UBND ngày 30/10/2018</t>
  </si>
  <si>
    <t>năm 2019 bổ sung vốn 7 tỷ</t>
  </si>
  <si>
    <t>Tuyến đường vào cụm công nghiệp Cẩm Thịnh, thành phố Cẩm Phả</t>
  </si>
  <si>
    <t>QĐ số 4459/QĐ-UBND ngày 30/10/2018</t>
  </si>
  <si>
    <t>Đầu tư xây dựng chỉnh trang đô thị Đầm Hà</t>
  </si>
  <si>
    <t>QĐ số 4405/QĐ-UBND ngày 29/10/2018</t>
  </si>
  <si>
    <t>Đường đấu nối Tỉnh lộ 326 với Quốc lộ 279, đoạn qua Cụm công nghiệp Hoành Bồ và trung tâm xã Thống Nhất</t>
  </si>
  <si>
    <t>QĐ số 4488/QĐ-UBND ngày 31/10/2018</t>
  </si>
  <si>
    <t>Đường đấu nối từ Quốc lộ 279 đến Tỉnh lộ 342 qua trung tâm xã Đồng Lâm, huyện Hoành Bồ</t>
  </si>
  <si>
    <t>QĐ số 4489/QĐ-UBND ngày 31/10/2018</t>
  </si>
  <si>
    <t>Hỗ trợ cải tạo, nâng cấp Hồ C4, thị trấn Cô Tô;</t>
  </si>
  <si>
    <t>QĐ số 4476/QĐ-UBND ngày 30/10/2018</t>
  </si>
  <si>
    <t>Xây dựng kè chống sạt lở bãi biển xã Cái Chiên huyện Hải Hà</t>
  </si>
  <si>
    <t>QĐDA số 3278/QĐ-UBND ngày 24/8/2018</t>
  </si>
  <si>
    <t>Dự án Hạ tầng giao thông vào khu sản xuất tôm giống, tôm thương phẩm và thức ăn cho tôm sử dụng công nghệ cao tại xã Cộng Hòa, thành phố Cẩm Phả</t>
  </si>
  <si>
    <t>QĐ số 4460/QĐ-UBND ngày 30/10/2018</t>
  </si>
  <si>
    <t>Dự án cải tạo nâng cấp tuyến đường từ QL 18 đến khu nông nghiệp ứng dụng công nghệ cao trong lĩnh vực thủy sản cấp tỉnh tại huyện Đầm Hà</t>
  </si>
  <si>
    <t>QĐ số 4407/QĐ-UBND ngày 29/10/2018</t>
  </si>
  <si>
    <t>Nâng cấp sửa chữa hồ Tân Bình</t>
  </si>
  <si>
    <t>QĐ 4406/QĐ-UBND ngày 29/10/2018</t>
  </si>
  <si>
    <t>Tu bổ, nâng cấp một số đoạn xung yếu đê sông Hồng Phong, thị xã Đông Triều</t>
  </si>
  <si>
    <t>QĐDA số 4475/QĐ-UBND ngày 30/10/2018</t>
  </si>
  <si>
    <t>Dự án đã được phê duyệt là vốn TW</t>
  </si>
  <si>
    <t>CÁC DỰ ÁN KHỞI CÔNG MỚI NĂM 2020</t>
  </si>
  <si>
    <t xml:space="preserve">CÁC DỰ ÁN CÒN LẠI TRONG NQ 151 </t>
  </si>
  <si>
    <t>Chuyển chủ đầu tư</t>
  </si>
  <si>
    <t>Cải tạo, nâng cấp đường từ xã Hải Tiến - hồ Tràng Vinh đến trạm Biên phòng Pò Hèn xã Hải Sơn, thành phố Móng Cái</t>
  </si>
  <si>
    <t>QĐCT 49/QĐ-HĐND ngày 10/9/2018</t>
  </si>
  <si>
    <t>QĐ 4369/QĐ-UBND ngày 16/10/2019</t>
  </si>
  <si>
    <t>Dự án cấp nước sinh hoạt, sản xuất tập trung cho 04 xã vùng cao (xã Lương Mông, Minh Cầm, Đạp Thanh, Thanh Lâm) huyện Ba Chẽ</t>
  </si>
  <si>
    <t>QĐ 4536/QĐ-UBND ngày 28/10/2019</t>
  </si>
  <si>
    <t>Dự án tràn xả lũ dự phòng và hệ thống thoát lũ sau tràn hồ chứa nước Khe Cát, xã Hải Lạng, huyện Tiên Yên</t>
  </si>
  <si>
    <t>QĐ số 4577QĐ-UBND ngày 30/10/2019</t>
  </si>
  <si>
    <t>TÀI NGUYÊN MÔI TRƯỜNG</t>
  </si>
  <si>
    <t>Trạm khí tượng hải văn Cửa Đối tại xã Minh Châu, huyện Vân Đồn</t>
  </si>
  <si>
    <t>Đài Khí tượng thủy văn khu vực Đông Bắc</t>
  </si>
  <si>
    <t>QĐ số 4562/QĐ-UBND ngày 28/9/2018</t>
  </si>
  <si>
    <t>QUỐC PHÒNG - AN NINH</t>
  </si>
  <si>
    <t>Nhà chỉ huy, làm việc các cơ quan và hạ tâng kỹ thuật Bộ CHQS tỉnh Quảng Ninh</t>
  </si>
  <si>
    <t>2947/QĐ-BQP ngày 12/7/2019; 3061/QĐ-BQP ngày 19/7/2019</t>
  </si>
  <si>
    <t>Hỗ trợ Dự án Xây dựng Doanh trại Ban chỉ huy quân sự thị xã Quảng Yên</t>
  </si>
  <si>
    <t>QĐ 3844/QĐ-BQP ngày 4/9/2019</t>
  </si>
  <si>
    <t>Hỗ trợ Dự án Xây dựng Doanh trại Ban chỉ huy quân sự thành phố Móng Cái</t>
  </si>
  <si>
    <t>QĐ 3915/QĐ-BQP ngày 11/9/2019</t>
  </si>
  <si>
    <t>Hỗ trợ BCH Bộ đội Biên phòng tỉnh đầu tư xây dựng Trạm KSBP Quảng Điền thuộc Đồn Biên phòng Quảng Đức, xã Quảng Điền, huyện Hải Hà</t>
  </si>
  <si>
    <t>QĐ 4343/QĐ-UBND ngày 30/10/2019</t>
  </si>
  <si>
    <t>Hỗ trợ BCH Bộ đội Biên phòng tỉnh đầu tư xây dựng Trạm KSBP Tiền Phong, thuộc Đồn Biên phòng cửa khẩu cảng Hòn Gai, thị xã Quảng Yên</t>
  </si>
  <si>
    <t>QĐ 4535/QĐ-UBND ngày 28/10/2019</t>
  </si>
  <si>
    <t>Hỗ trợ Công an tỉnh đầu tư xây dựng trụ sở làm việc Đội cảnh sát phòng cháy chữa cháy và cứu nạn cứu hộ huyện Hải Hà</t>
  </si>
  <si>
    <t xml:space="preserve"> QĐ 4509/QĐ-UBND ngày 25/10/2019</t>
  </si>
  <si>
    <t>Hỗ trợ Công an tỉnh đầu tư xây dựng trụ sở làm việc Đội cảnh sát phòng cháy chữa cháy và cứu nạn cứu hộ thị xã Quảng Yên</t>
  </si>
  <si>
    <t>QĐ 4508/QĐ-UBND ngày 30/10/29018</t>
  </si>
  <si>
    <t>Hỗ trợ Công an tỉnh đầu tư xây dựng trụ sở làm việc Đội cảnh sát phòng cháy chữa cháy và cứu nạn cứu hộ huyện Cô Tô</t>
  </si>
  <si>
    <t>QĐ 4489/QĐ-UBND ngày 25/10/2019</t>
  </si>
  <si>
    <t>Hỗ trợ Công an tỉnh đầu tư xây dựng trụ sở làm việc Đội cảnh sát phòng cháy chữa cháy và cứu nạn cứu hộ huyện Tiên Yên</t>
  </si>
  <si>
    <t>QĐ 4510/QĐ-UBND ngày 25/10/2019</t>
  </si>
  <si>
    <t>Cân đối từ đấu giá đất</t>
  </si>
  <si>
    <t>CÁC DỰ ÁN QUAN TRỌNG, ĐỘNG LỰC THEO NQ 215</t>
  </si>
  <si>
    <t>Quy hoạch tỉnh Quảng Ninh thời kỳ 2021-2030, tầm nhìn đến năm 2045</t>
  </si>
  <si>
    <t>Đường nối KCN Cái Lân qua KCN Việt Hưng đến đường cao tốc Hạ Long – Vân Đồn</t>
  </si>
  <si>
    <t>4622/QĐ-UBND ngày 31/10/2019</t>
  </si>
  <si>
    <t xml:space="preserve">Phân bổ 50.000 triệu đồng từ nguồn thu tiền đấu giá đất </t>
  </si>
  <si>
    <t>Cầu Cửa Lục 1</t>
  </si>
  <si>
    <t>4641/QĐ-UBND ngày 31/10/2019</t>
  </si>
  <si>
    <t xml:space="preserve">Phân bổ 150.000 triệu đồng từ nguồn thu tiền đấu giá đất </t>
  </si>
  <si>
    <t xml:space="preserve">Cầu Cửa Lục 3 </t>
  </si>
  <si>
    <t>4642/QĐ-UBND ngày 31/10/2019</t>
  </si>
  <si>
    <t>Phân bổ 100.000 triệu đồng từ nguồn thu tiền đấu giá đất</t>
  </si>
  <si>
    <t>Đường ven sông kết nối từ đường cao tốc Hạ Long – Hải Phòng đến thị xã Đông Triều, đoạn từ nút giao Đầm Nhà Mạc đến đường tỉnh 338 (Giai đoạn 1)</t>
  </si>
  <si>
    <t>4645/QĐ-UBND ngày 31/10/2019</t>
  </si>
  <si>
    <t>Phân bổ 150.000 triệu đồng từ nguồn thu tiền đấu giá đất</t>
  </si>
  <si>
    <t>Xây dựng hoàn chỉnh nút giao Đầm Nhà Mạc (tại Km20+050, đường cao tốc Hạ Long - Hải Phòng)</t>
  </si>
  <si>
    <t>4644/QĐ-UBND ngày 31/10/2019</t>
  </si>
  <si>
    <t xml:space="preserve">Phân bổ 47.061 triệu đồng từ nguồn thu tiền đấu giá đất </t>
  </si>
  <si>
    <t>Đường nối từ đường cao tốc Hạ Long-Hải Phòng (km 6+700) đến đường tỉnh 331 (giai đoạn 1)</t>
  </si>
  <si>
    <t>4643/QĐ-UBND ngày 31/10/2019</t>
  </si>
  <si>
    <t xml:space="preserve">Phân bổ 100.000 triệu đồng từ nguồn thu tiền đấu giá đất </t>
  </si>
  <si>
    <t>CÁC DỰ ÁN TỈNH HỖ TRỢ</t>
  </si>
  <si>
    <t>KL 533-KL/TU ngày 15/10/2019 của BCH Đảng Bộ tỉnh</t>
  </si>
  <si>
    <t>Chợ trung tâm Ba Chẽ, tỉnh Quảng Ninh</t>
  </si>
  <si>
    <t>4633/QĐ-UBND ngày 31/10/2019</t>
  </si>
  <si>
    <t>PHẦN III: VỐN NGÂN SÁCH CÁC HUYỆN, THỊ XÃ, THÀNH PHỐ</t>
  </si>
  <si>
    <t>s</t>
  </si>
  <si>
    <t>Phụ Biểu 08:</t>
  </si>
  <si>
    <t>DANH MỤC DỰ ÁN BỐ TRÍ KẾ HOẠCH ĐẦU TƯ VỐN NGÂN SÁCH TRUNG ƯƠNG NĂM 2020</t>
  </si>
  <si>
    <t xml:space="preserve">Quyết định </t>
  </si>
  <si>
    <t xml:space="preserve">Lũy kế số vốn bố trí từ khởi công đến hết năm 2015 </t>
  </si>
  <si>
    <t>Kế hoạch đầu tư vốn NSTW giai đoạn 2016-2020 đã được giao</t>
  </si>
  <si>
    <t>Lũy kế vốn đã bố trí đến hết kế hoạch năm 2018</t>
  </si>
  <si>
    <t>KH 
2019-2020</t>
  </si>
  <si>
    <t>KH 2019</t>
  </si>
  <si>
    <t>Lũy kế vốn đã bố trí đến hết kế hoạch năm 2019</t>
  </si>
  <si>
    <t>Địa điểm XD</t>
  </si>
  <si>
    <t>Năng lực thiết kế</t>
  </si>
  <si>
    <t>Thời gian KC-HT</t>
  </si>
  <si>
    <t>Quyết định chủ trương đầu tư (Số quyết định, ngày, tháng, năm ban hành)</t>
  </si>
  <si>
    <t>Lũy kế giải ngân từ khởi công đến hết ngày 31/12/2015</t>
  </si>
  <si>
    <t>Nhu cầu đầu tư 5 năm 2016-2020</t>
  </si>
  <si>
    <t>Kế hoạch năm 2016 đã được Thủ tướng Chính phủ giao</t>
  </si>
  <si>
    <t>Kế hoạch năm 2017 đã được Thủ tướng Chính phủ giao</t>
  </si>
  <si>
    <t xml:space="preserve">Đề xuất kế hoạch trung hạn giai đoạn 2016-2020 </t>
  </si>
  <si>
    <t>Dự kiến kế hoạch đầu tư vốn NSTW giai đoạn 2016-2020</t>
  </si>
  <si>
    <t>Kế hoạch đầu tư vốn NSTW giai đoạn 2016-2020 đã giao các năm 2016-2018</t>
  </si>
  <si>
    <t>KH 2018-2020</t>
  </si>
  <si>
    <t>Số quyết định ngày, tháng, năm ban hành</t>
  </si>
  <si>
    <t>Trong đó: NSTW</t>
  </si>
  <si>
    <t>GN đến 30/9/2018</t>
  </si>
  <si>
    <t>Thu hồi ,ứng trước NSTW</t>
  </si>
  <si>
    <t>Thanh toán nợ XDCB</t>
  </si>
  <si>
    <t>Thu hồi các khoản ứng trước NSTW</t>
  </si>
  <si>
    <t>Thanh toán nợ đọng XDCB</t>
  </si>
  <si>
    <t>Thu hồi các khoản ứng trước NS tỉnh Quảng Ninh</t>
  </si>
  <si>
    <t>CHƯƠNG TRÌNH MỤC TIÊU QUỐC GIA</t>
  </si>
  <si>
    <t>Chương trình mục tiêu quôc gia giảm nghèo bền vững</t>
  </si>
  <si>
    <t>- Xã Đài Xuyên, huyện Vân Đồn</t>
  </si>
  <si>
    <t>- Xã Thắng Lợi, huyện Vân Đồn</t>
  </si>
  <si>
    <t>- Xã Vạn Yên, huyện Vân Đồn</t>
  </si>
  <si>
    <t>ĐẦU TƯ CÁC DỰ ÁN ĐƯỜNG VEN BIỂN</t>
  </si>
  <si>
    <t>Hỗ trợ giải phóng mặt bằng tuyến đường ven biển đoạn trên địa bàn tỉnh Quảng Ninh</t>
  </si>
  <si>
    <t>QĐ số 2787/QĐ-UBND ngày 20/7/2017; 1012/QĐ-UBND ngày 8/3/2019; số 4626/QĐ-UBND ngày 31/10/2019</t>
  </si>
  <si>
    <t>CÁC CHƯƠNG TRÌNH MỤC TIÊU</t>
  </si>
  <si>
    <t>Chương trình mục tiêu phát triển kinh tế - xã hội các vùng</t>
  </si>
  <si>
    <t>(1)</t>
  </si>
  <si>
    <t>Thu hồi vốn ứng trước</t>
  </si>
  <si>
    <t>Nguồn vốn trung ương hỗ trợ phát triển kinh tế - xã hội, bảo vệ môi trường và phát triển bền vững</t>
  </si>
  <si>
    <t>Công văn số 608/TTg-KTTH ngày 20/4/2010 của Thủ tướng Chính phủ</t>
  </si>
  <si>
    <t>Chương trình mục tiêu tái cơ cấu kinh tế nông nghiệp và phòng chống giảm nhẹ thiên tai, ổn định đời sống dân cư</t>
  </si>
  <si>
    <t>Tu bổ, nâng cấp tuyến đê Yên Giang - Quảng Yên (giai đoạn 1), thị xã Quảng  Yên, tỉnh Quảng Ninh</t>
  </si>
  <si>
    <t xml:space="preserve">841/QĐ-UBND ngày 25/3/2016; 3216 ngày 1/8/2019 </t>
  </si>
  <si>
    <t>Chương trình mục tiêu đầu tư hạ tầng khu kinh tế ven biển, khu kinh tế cửa khẩu, khu công nghiệp, cụm công nghiệp, khu công nghệ cao, khu nông nghiệp ứng dụng công nghệ cao</t>
  </si>
  <si>
    <t>Tuyến đường trục chính từ Cảng hàng không Quảng Ninh đến khu phức hợp nghỉ dưỡng giải trí cao cấp Vân Đồn</t>
  </si>
  <si>
    <t>2016-2018</t>
  </si>
  <si>
    <t>Đường Tuần tra bảo vệ rừng và di tích đặc biệt Quốc gia Yên Tử</t>
  </si>
  <si>
    <t>936/QĐ-UBND ngày 31/3/2016</t>
  </si>
  <si>
    <t>Dự kiến bổ sung trung hạn 2016-2020 theo đề ngị của UBND tỉnh tại văn bản số 4652/UBND-TM4 ngày 3/7/2019</t>
  </si>
  <si>
    <t xml:space="preserve">D </t>
  </si>
  <si>
    <t>Hỗ trợ giải phóng mặt bằng Dự án cầu Bạch Đằng, đường dẫn và nút giao cuối tuyến</t>
  </si>
  <si>
    <t>QĐ 4365/QĐ-UBND ngày 6/11/2017</t>
  </si>
  <si>
    <t>Ngân sách tỉnh Quảng Nính đã ứng trước cho công tác GPMB</t>
  </si>
  <si>
    <t>Phụ biểu 09</t>
  </si>
  <si>
    <t>CHI TIẾT DỰ KIẾN KẾ HOẠCH ĐẦU TƯ VỐN NƯỚC NGOÀI (VỐN VAY ODA VÀ VỐN VAY ƯU ĐÃI CỦA CÁC NHÀ TÀI TRỢ NƯỚC NGOÀI ĐƯA VÀO NGÂN SÁCH TRUNG ƯƠNG) NĂM 2020</t>
  </si>
  <si>
    <t>Nhà tài trợ</t>
  </si>
  <si>
    <t>Ngày ký kết hiệp định</t>
  </si>
  <si>
    <t>Ngày kết thúc Hiệp định</t>
  </si>
  <si>
    <t>Quyết định đầu tư ban đầu</t>
  </si>
  <si>
    <t>Kế hoạch đầu tư trung hạn giai đoạn 2016-2020 (4)</t>
  </si>
  <si>
    <t>Kế hoạch đầu tư trung hạn giai đoạn 2016-2020 (4) đã giao đến hết năm 2019</t>
  </si>
  <si>
    <t>Nhu cầu kế hoạch năm 2020</t>
  </si>
  <si>
    <t>Dự kiến phân khai kế hoạch năm 2020 theo dự kiến của Bộ KHĐT)</t>
  </si>
  <si>
    <t xml:space="preserve">Số quyết định </t>
  </si>
  <si>
    <t xml:space="preserve">Trong đó: </t>
  </si>
  <si>
    <r>
      <t>Vốn đối ứng</t>
    </r>
    <r>
      <rPr>
        <vertAlign val="superscript"/>
        <sz val="12"/>
        <rFont val="Times New Roman"/>
        <family val="1"/>
      </rPr>
      <t>(2)</t>
    </r>
  </si>
  <si>
    <r>
      <t>Vốn nước ngoài (theo Hiệp định)</t>
    </r>
    <r>
      <rPr>
        <vertAlign val="superscript"/>
        <sz val="12"/>
        <rFont val="Times New Roman"/>
        <family val="1"/>
      </rPr>
      <t>(3)</t>
    </r>
  </si>
  <si>
    <t xml:space="preserve">Vốn đối ứng </t>
  </si>
  <si>
    <t>Vốn nước ngoài (tính theo tiền Việt)</t>
  </si>
  <si>
    <t>Trong đó: vốn NS Tỉnh</t>
  </si>
  <si>
    <t xml:space="preserve">Tính bằng nguyên tệ </t>
  </si>
  <si>
    <t>Quy đổi ra tiền Việt</t>
  </si>
  <si>
    <t>Trong đó: thu hồi các khoản vốn ứng trước</t>
  </si>
  <si>
    <t>TPCP</t>
  </si>
  <si>
    <t>Đưa vào cân đối NSTW</t>
  </si>
  <si>
    <t>Vay lại</t>
  </si>
  <si>
    <t>Tổng vốn ODA Bộ KHĐT thông báo</t>
  </si>
  <si>
    <t>VỐN NƯỚC NGOÀI KHÔNG GIẢI NGÂN THEO CƠ CHẾ TÀI CHÍNH TRONG NƯỚC</t>
  </si>
  <si>
    <t>Danh mục dự án chuyển tiếp hoàn thành sau năm 2018</t>
  </si>
  <si>
    <t>Dự án nhóm A</t>
  </si>
  <si>
    <t>Dự án thoát nước và xử lý nước thải thành phố Hạ Long</t>
  </si>
  <si>
    <t>JICA</t>
  </si>
  <si>
    <t xml:space="preserve"> 04/7/2015 </t>
  </si>
  <si>
    <t>3280/QĐ-UBND ngày 30/12/2014: 131/QĐ-UBND ngày 18/01/2018</t>
  </si>
  <si>
    <t>115.297 triệu USD</t>
  </si>
  <si>
    <t>Vốn đối ứng NS tỉnh của DA do UBND TP Hạ Long bố trí</t>
  </si>
  <si>
    <t>Nhu cầu đăng ký là khả năng giải ngân cao nhất của dự án nên giảm kế hoạch vốn của dự án để chuyển cho dự án điện Đảo Trần</t>
  </si>
  <si>
    <t>Dự án nhóm B</t>
  </si>
  <si>
    <t>Dự án sửa chữa và nâng cao an toàn đập (WB8)</t>
  </si>
  <si>
    <t>WB</t>
  </si>
  <si>
    <t>8,889
 triệu USD</t>
  </si>
  <si>
    <t>1.1</t>
  </si>
  <si>
    <t>Sửa chữa, nâng cấp đảm bảo an toàn hồ chứa nước Khe Chè (WB8)</t>
  </si>
  <si>
    <t>thị xã Đông Triều</t>
  </si>
  <si>
    <t>Đảm bảo tính mạng và tài sản vùng hạ du hồ, cấp nước tưới và nuôi trồng thủy sản</t>
  </si>
  <si>
    <t>2016-2022</t>
  </si>
  <si>
    <t>8/4/2016</t>
  </si>
  <si>
    <t>1.2</t>
  </si>
  <si>
    <t>Sửa chữa và nâng cao an toàn tập tỉnh Quảng Ninh (WB8)</t>
  </si>
  <si>
    <t>Hải Hà, Móng Cái, Đông Triều, Hạ Long, Hoành Bồ, Tiên Yên</t>
  </si>
  <si>
    <t>Dự án phát triển các đô thị dọc hành lang tiểu vùng sông Mê Kông mở rộng lần thứ 2 - tỉnh Quảng Ninh</t>
  </si>
  <si>
    <t>ADB</t>
  </si>
  <si>
    <t>Quyết định số 2683/QĐ-UBND ngày 15/9/2015; QĐ ĐC số 4333/QĐ-UBND ngày 23/12/2016</t>
  </si>
  <si>
    <t>33,04  triệu USD</t>
  </si>
  <si>
    <t>Danh mục dự án khởi công mới năm 2017</t>
  </si>
  <si>
    <t>Dự án ...</t>
  </si>
  <si>
    <t>…</t>
  </si>
  <si>
    <t>………..</t>
  </si>
  <si>
    <t>Quyết định số1658/QĐ-BNN-HTQT 04/5/2017; QĐ điều chỉnh 286/BNN-HTQT ngày 29/1/2019; QĐ 1918/QĐ-UBND ngày 07/5/2019</t>
  </si>
  <si>
    <t>25,466
triệu USD</t>
  </si>
  <si>
    <t>Phần vốn đối ứng chủ dự án đang đề xuất 14.956 triệu đồng, nhưng do chưa có QĐ điều chỉnh giảm kế hoạch vốn 2019 của dự án nên em đang để giới hạn trong trung hạn dự án còn lại</t>
  </si>
  <si>
    <t>Nhu cầu đăng ký ban đầu của chủ dự án lớn, tuy nhiên, sau khi có thông báo của Bộ NN thì phần lớn vốn ODA thuộc nhiệm vụ chi của Bộ cấp phát cho Tỉnh nên kế hoạch vốn ODA của tỉnh QN chỉ còn lại 4 tỷ.</t>
  </si>
  <si>
    <t>Dự án nhóm C</t>
  </si>
  <si>
    <t>Ngành, Lĩnh vực/Chương trình .....</t>
  </si>
  <si>
    <t>Phân loại như trên</t>
  </si>
  <si>
    <t>VỐN NƯỚC NGOÀI GIẢI NGÂN THEO CƠ CHẾ TÀI CHÍNH TRONG NƯỚC</t>
  </si>
  <si>
    <t>+</t>
  </si>
  <si>
    <t>Dự án Bảo vệ và phát triển rừng phòng hộ, đặc dụng ven biển tỉnh Quảng Ninh giai đoạn 2015 – 2020</t>
  </si>
  <si>
    <t xml:space="preserve">Quyết định số 2711/QĐ-UBND ngày 18/09/2015của Ủy ban nhân dân tỉnh Quảng Ninh </t>
  </si>
  <si>
    <t>Quyết định số 2711/QĐ-UBND ngày 18/09/2015</t>
  </si>
  <si>
    <t>Vốn KH đã được cấp đến hết dự án</t>
  </si>
  <si>
    <t>Dự án Nâng cấp hệ thống đê Quan Lạn, huyện Vân Đồn (bao gồm cả phần trồng rừng)</t>
  </si>
  <si>
    <t>3357/QĐ-UBND 30/10/2015; 3799 ngày 05/10/2017</t>
  </si>
  <si>
    <t>Dự án Gây bồi, tạo bãi và trồng cây ngập mặn bảo vệ đê Thôn 1 xã Hải Đông, thành phố Móng Cái</t>
  </si>
  <si>
    <t>Quyết định số 3782/QĐ-UBND ngày 10/11/2016</t>
  </si>
  <si>
    <t>Cấp điện lưới quốc gia cho đảo Trần, huyện Cô Tô và đảo Cái Chiên, huyện Hải Hà, tỉnh Quảng Ninh gđ2</t>
  </si>
  <si>
    <t>EU</t>
  </si>
  <si>
    <t>Nhu cầu của Dự án lớn hơn nhưng theo kế hoạch trung hạn được giao, dự án chỉ còn 84 tỷ sau khi đã được giao 216 tỷ vào năm 2019.</t>
  </si>
  <si>
    <t xml:space="preserve">Ghi chú: </t>
  </si>
  <si>
    <t>(1) Năm N là năm đang thực hiện kế hoạch (dựa trên thời điểm báo cáo)</t>
  </si>
  <si>
    <t>(2) Phần vốn đối ứng là phần vốn trong nước tính theo tiền Việt Nam đồng</t>
  </si>
  <si>
    <t>(3)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</si>
  <si>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(4) Kế hoạch trung hạn 5 năm giai đoạn chứa năm N+1. Nếu năm N+1 là năm đầu tiên của kế hoạch trung hạn thì lấy dự kiến kế hoạch trung hạn giai đoạn chứa năm N+1</t>
  </si>
  <si>
    <t>Phụ biểu 10:</t>
  </si>
  <si>
    <t>PHÂN BỔ VỐN NGÂN SÁCH TỈNH NĂM 2020</t>
  </si>
  <si>
    <t>Chương trình: Mục tiêu quốc gia xây dựng nông thôn mới</t>
  </si>
  <si>
    <t xml:space="preserve">(Kèm theo Nghị quyết số 222/2019/NQ-HĐND ngày 07 tháng 12 năm 2019 </t>
  </si>
  <si>
    <t>của Hội đồng nhân dân tỉnh Quảng Ninh)</t>
  </si>
  <si>
    <t>Đơn vị: triệu đồng</t>
  </si>
  <si>
    <t>Tổng nguồn lực phân bổ: 500 tỷ.</t>
  </si>
  <si>
    <t>Phân bổ công trình mô hình chỉ đạo điểm: 20 tỷ.</t>
  </si>
  <si>
    <t>Phân bổ cho địa phương thực hiện Chương trình: 480 tỷ đồng.</t>
  </si>
  <si>
    <t>Kế hoạch vốn năm 2020</t>
  </si>
  <si>
    <t>Cộng</t>
  </si>
  <si>
    <t>Kinh phí hỗ trợ thực hiện Chương trình</t>
  </si>
  <si>
    <t>Kinh phí Ban chỉ đạo</t>
  </si>
  <si>
    <t>Phân bổ trực tiếp cho cấp huyện</t>
  </si>
  <si>
    <t xml:space="preserve">Huyện Hải Hà </t>
  </si>
  <si>
    <t xml:space="preserve">Huyện Đầm Hà </t>
  </si>
  <si>
    <t xml:space="preserve">Huyện Hoành Bồ </t>
  </si>
  <si>
    <t xml:space="preserve">Huyện Cô Tô </t>
  </si>
  <si>
    <t xml:space="preserve">Thành phố Móng Cái </t>
  </si>
  <si>
    <t>Hỗ trợ 50% vốn</t>
  </si>
  <si>
    <t xml:space="preserve">Huyện Tiên Yên </t>
  </si>
  <si>
    <t xml:space="preserve">Huyện Ba Chẽ </t>
  </si>
  <si>
    <t>Thành phố Cẩm Phả</t>
  </si>
  <si>
    <t>Tự cân đối vốn</t>
  </si>
  <si>
    <t xml:space="preserve">Huyện Vân Đồn </t>
  </si>
  <si>
    <t xml:space="preserve">Thị xã Quảng Yên </t>
  </si>
  <si>
    <t>Thành phố Uông Bí</t>
  </si>
  <si>
    <t xml:space="preserve">Thị xã Đông Triều </t>
  </si>
  <si>
    <t xml:space="preserve">Huyện Bình Liêu </t>
  </si>
  <si>
    <t>Kinh phí tỉnh điều hành</t>
  </si>
  <si>
    <t>Hoạt động BCĐ tỉnh</t>
  </si>
  <si>
    <t>Theo dự án, nhiệm vụ phê duyệt (10%)</t>
  </si>
  <si>
    <t>Chương trình OCOP (10%)</t>
  </si>
  <si>
    <t>Tổng cộng</t>
  </si>
  <si>
    <t xml:space="preserve"> - Nguồn vốn bố trí để thực hiện các dự án đầu tư xây dựng cơ bản được quản lý theo hình thức cấp phát, thanh toán vốn đầu tư xây dựng cơ bản.
- Nguồn vốn bố trí để thực hiện các nhiệm vụ chi có tính chất sự nghiệp được thực hiện quản lý theo hình thức cấp phát, thanh toán kinh phí sự nghiệp.</t>
  </si>
  <si>
    <t>Phụ biểu 11</t>
  </si>
  <si>
    <t>Phụ biểu 3
PHÂN BỔ VỐN NGÂN SÁCH TỈNH NĂM 2020
Chương trình 135 (Đề án 196)</t>
  </si>
  <si>
    <t>(Kèm theo Nghị quyết số 222/2019/NQ-HĐND ngày 07 tháng 12 năm 2019</t>
  </si>
  <si>
    <t xml:space="preserve"> của Hội đồng nhân dân tỉnh Quảng Ninh)</t>
  </si>
  <si>
    <t>ĐVT vốn: Triệu đồng</t>
  </si>
  <si>
    <t>Đơn vị/danh mục</t>
  </si>
  <si>
    <t>Nguồn vốn được quản lý theo hình thức cấp phát, thanh toán vốn đầu tư xây dựng cơ bản</t>
  </si>
  <si>
    <t>Nguồn vốn được thực hiện quản lý theo hình thức cấp phát, thanh toán kinh phí sự nghiệp</t>
  </si>
  <si>
    <t>Tổng</t>
  </si>
  <si>
    <t>Kinh phí hoàn ứng năm 2019</t>
  </si>
  <si>
    <t>Kinh phí cấp 2020</t>
  </si>
  <si>
    <t>Kinh phí đề xuất thưởng theo Nghị quyết số 140/2018/NQ-HĐND
(*)</t>
  </si>
  <si>
    <t>Hỗ trợ phát triển sản xuất</t>
  </si>
  <si>
    <t>Quản lý thực hiện Chương trình</t>
  </si>
  <si>
    <t>Toàn tỉnh</t>
  </si>
  <si>
    <t>Huyện Hoành Bồ</t>
  </si>
  <si>
    <t>Xã Kỳ Thượng</t>
  </si>
  <si>
    <t>Xã Đồng Lâm (xã KV II có 02 thôn ĐBKK)</t>
  </si>
  <si>
    <t>Xã Đồng Sơn (xã KV II có 01 thôn ĐBKK)</t>
  </si>
  <si>
    <t>UBND huyện</t>
  </si>
  <si>
    <t>Huyện Ba Chẽ</t>
  </si>
  <si>
    <t>Xã Đạp Thanh</t>
  </si>
  <si>
    <t>Xã Thanh Sơn</t>
  </si>
  <si>
    <t>Xã Nam Sơn</t>
  </si>
  <si>
    <t>Xã Đồn Đạc</t>
  </si>
  <si>
    <t>Xã Minh Cầm</t>
  </si>
  <si>
    <t>Huyện Tiên Yên</t>
  </si>
  <si>
    <t>Xã Đại Thành (xã KV II có 02 thôn ĐBKK)</t>
  </si>
  <si>
    <t>Xã Đại Dực (xã KV II có 03 thôn ĐBKK)</t>
  </si>
  <si>
    <t>Xã Hà Lâu</t>
  </si>
  <si>
    <t>Xã Phong Dụ (xã KV II có 02 thôn ĐBKK)</t>
  </si>
  <si>
    <t>Huyện Bình Liêu</t>
  </si>
  <si>
    <t>Xã Đồng Văn</t>
  </si>
  <si>
    <t>Xã Hoành Mô (xã KV II có 10 thôn ĐBKK)</t>
  </si>
  <si>
    <t>Xã Đồng Tâm</t>
  </si>
  <si>
    <t>Xã Lục Hồn</t>
  </si>
  <si>
    <t>Xã Tình Húc</t>
  </si>
  <si>
    <t>Xã Vô Ngại</t>
  </si>
  <si>
    <t>Xã Húc Động</t>
  </si>
  <si>
    <t>Huyện Đầm Hà</t>
  </si>
  <si>
    <t>Xã Quảng Lâm</t>
  </si>
  <si>
    <t>Xã Quảng An (xã KV II có 07 thôn ĐBKK)</t>
  </si>
  <si>
    <t>Xã Quảng Lợi (xã KV II có 03 thôn ĐBKK)</t>
  </si>
  <si>
    <t>Huyện Hải Hà</t>
  </si>
  <si>
    <t>Xã Quảng Sơn</t>
  </si>
  <si>
    <t>Xã Quảng Đức</t>
  </si>
  <si>
    <t>Xã Quảng Phong (xã KV II có 04 thôn ĐBKK)</t>
  </si>
  <si>
    <t>Ban Dân tộc tỉnh</t>
  </si>
  <si>
    <t xml:space="preserve"> (*) Kinh phí hỗ trợ (thưởng) theo Nghị quyết số 140/2018/NQ-HĐND thực hiện sau khi có Quyết định của UBND tỉnh</t>
  </si>
  <si>
    <t>Phụ biểu 12</t>
  </si>
  <si>
    <t xml:space="preserve"> KẾ HOẠCH ĐẦU TƯ PHÁT TRIỂN 2020</t>
  </si>
  <si>
    <t>Nguồn vốn: Phân bổ theo Nghị quyết số 16/2016/NQ-HĐND</t>
  </si>
  <si>
    <t>Huyện, Thị xã, Thành phố</t>
  </si>
  <si>
    <t xml:space="preserve">Số điểm </t>
  </si>
  <si>
    <t>Kế hoạch 2020</t>
  </si>
  <si>
    <t>Thu hồi vốn ứng</t>
  </si>
  <si>
    <t>Số vốn còn lại</t>
  </si>
  <si>
    <t>Thành phố Hạ Long</t>
  </si>
  <si>
    <t>Thành phố Móng Cái</t>
  </si>
  <si>
    <t>Thị xã Đông Triều</t>
  </si>
  <si>
    <t>Thị xã Quảng Yên</t>
  </si>
  <si>
    <t>Huyện Vân Đồn</t>
  </si>
  <si>
    <t>Huyện Cô Tô</t>
  </si>
  <si>
    <t>Thu hồi tại vốn ứng tại Quyết định số 2021/QĐ-UBND ngày 15/7/2015: 15.000 triệu đồng và thu hồi 1.515/19.215 triệu đồng vốn ứng tại Quyết định số 3792/QĐ-UBND ngày 27/11/2015 (còn lại 20.000 triệu đồng chưa thu hồi, trong đó có 17.700 triệu đồng tại Quyết định số 3792/QĐ-UBND và 2.300 triệu đồng tại tại Quyết định số 4227/QĐ-UBND ngày 24/12/2015)</t>
  </si>
  <si>
    <t>Vẫn còn 20 tỷ</t>
  </si>
  <si>
    <t>Phụ Biểu số 13</t>
  </si>
  <si>
    <t>Biểu số 05</t>
  </si>
  <si>
    <t>DANH MỤC DỰ ÁN DỰ KIẾN THU TIỀN ĐẤU GIÁ ĐẤT TRONG NĂM 2020 TRÊN ĐỊA BÀN TỈNH QUẢNG NINH</t>
  </si>
  <si>
    <t>Tổng Tỉnh được hưởng B1+B2</t>
  </si>
  <si>
    <t>DANH MỤC DỰ ÁN</t>
  </si>
  <si>
    <t>ĐỊA ĐIỂM</t>
  </si>
  <si>
    <t>DIỆN TÍCH (m2)</t>
  </si>
  <si>
    <t>DIỆN TÍCH (ha)</t>
  </si>
  <si>
    <t xml:space="preserve">DỰ KIẾN KINH PHÍ GPMB </t>
  </si>
  <si>
    <t>SỐ DỰ KIẾN THU KHI ĐẤU GIÁ</t>
  </si>
  <si>
    <t>SỐ DỰ KIẾN THU CÒN LẠI SAU TRỪ KINH PHÍ GPMB</t>
  </si>
  <si>
    <t>DỰ KIẾN KINH PHÍ GPMB (đồng)</t>
  </si>
  <si>
    <t>GHI CHÚ</t>
  </si>
  <si>
    <t>THỜI GIAN ỨNG VỐN</t>
  </si>
  <si>
    <t>Lãi tổng</t>
  </si>
  <si>
    <t>Địa phương</t>
  </si>
  <si>
    <t>Tỉnh</t>
  </si>
  <si>
    <t>TỔNG CỘNG ( 05 Dự án)</t>
  </si>
  <si>
    <t>I. THÀNH PHỐ HẠ LONG</t>
  </si>
  <si>
    <t>Khu đô thị mới tại khu vực núi Hạm, phường Hồng Hà và phường Hà Tu</t>
  </si>
  <si>
    <t>Phường Hồng Hà và phường Hà Tu</t>
  </si>
  <si>
    <t>Công ty Tuyển than Hòn Gai chưa bàn giao mặt bằng đối với diện tích Công ty quản lý; Đối với diện tích nằm ngoài ranh giới Công ty Tuyển than Hòn Gai quản lý chưa được HĐND tỉnh thông qua danh mục nhà nước thu hồi đất và chưa xác định trong KHSDĐ 2019; chưa thực hiện GPMB trong năm 2019; chuyển 2020</t>
  </si>
  <si>
    <t>Quý IV/2019; Quý I/2020</t>
  </si>
  <si>
    <t xml:space="preserve"> CỘNG</t>
  </si>
  <si>
    <t>II. THÀNH PHỐ CẨM PHẢ</t>
  </si>
  <si>
    <t>II. THÀNH PHỐ UÔNG BÍ</t>
  </si>
  <si>
    <t>Đầu tư Xây dựng Khu Biệt thự Sông Uông, thành phố Uông Bí</t>
  </si>
  <si>
    <t>Phường Quang Trung; phường Yên Thanh</t>
  </si>
  <si>
    <t xml:space="preserve">Đã xác định trong KHSDĐ năm 2019; đã được HĐND tỉnh  thông quan danh mục chuyển mục đích đất lúa; đang triển khai GPMB; </t>
  </si>
  <si>
    <t>IV. THỊ XÃ QUẢNG YÊN</t>
  </si>
  <si>
    <t>V. THỊ XÃ ĐÔNG TRIỀU</t>
  </si>
  <si>
    <t xml:space="preserve">CỘNG </t>
  </si>
  <si>
    <t>VI. HUYỆN HẢI HÀ</t>
  </si>
  <si>
    <t>TỔNG HỢP</t>
  </si>
  <si>
    <t>THÀNH PHỐ HẠ LONG (07 Dự án)</t>
  </si>
  <si>
    <t>THÀNH PHỐ CẨM PHẢ (02 Dự án)</t>
  </si>
  <si>
    <t>THÀNH PHỐ UÔNG BÍ (03 Dự án)</t>
  </si>
  <si>
    <t>THỊ XÃ QUẢNG YÊN(05 Dự án)</t>
  </si>
  <si>
    <t>THỊ XÃ ĐÔNG TRIỀU (05Dự án)</t>
  </si>
  <si>
    <t>HUYỆN HẢI HÀ (03 Dự án)</t>
  </si>
  <si>
    <t>TỔNG CỘNG ( 25 Dự án)</t>
  </si>
  <si>
    <t>Tổng số Dự án ứng vốn Quý IV/2019 và Quý I/2020 (25 dự án)</t>
  </si>
  <si>
    <t>III. THÀNH PHỐ MÓNG CÁI</t>
  </si>
  <si>
    <t>Dự án khu đô thị mới phường Ninh Dương (giai đoạn I) tại phường Ninh Dương</t>
  </si>
  <si>
    <t>phường Ninh Dương</t>
  </si>
  <si>
    <t xml:space="preserve">Đã xác định trong KHSDĐ năm 2019; chưa được HĐND tỉnh  thông quan danh mục chuyển mục đích đất lúa; chưa thể triển khai năm 2019; chuyển sang năm 2020; </t>
  </si>
  <si>
    <t>Quý II,III,IV Năm 2020</t>
  </si>
  <si>
    <t>Dự án khu đô thị tại Km3, Km4, phường Hải Yên</t>
  </si>
  <si>
    <t>phường Hải Yên</t>
  </si>
  <si>
    <t>Dự án khu đô thị hai bên đường dẫn cầu Bắc Luân 2 (giai đoạn 1) phường Hải Hòa</t>
  </si>
  <si>
    <t>phường Hải Hòa</t>
  </si>
  <si>
    <t xml:space="preserve">Đã xác định trong KHSDĐ năm 2019; đã được HĐND tỉnh  thông quan danh mục chuyển mục đích đất lúa; có thể triển khai năm 2019; </t>
  </si>
  <si>
    <t>CỘNG</t>
  </si>
  <si>
    <t>Phụ biểu 14</t>
  </si>
  <si>
    <t>CHI TIẾT PHÂN BỔ VỐN THANH TOÁN NỢ ĐỌNG XDCB ĐỐI VỚI DỰ ÁN HOÀN THÀNH ĐƯỢC PHÊ DUYỆT QUYẾT TOÁN</t>
  </si>
  <si>
    <t>Đơn vị: nghìn đồng</t>
  </si>
  <si>
    <t>Các dự án đã hoàn thành phê duyệt quyết toán</t>
  </si>
  <si>
    <t xml:space="preserve">Nhà điều dưỡng cán bộ tỉnh </t>
  </si>
  <si>
    <t>3672; 3217</t>
  </si>
  <si>
    <t>31/10/2016; 01/8/2019</t>
  </si>
  <si>
    <t>Phân bổ trong quá trình điều hành khi phát sinh các công trình hoàn thành, phê duyệt quyết toán</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</si>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</sst>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quot;₫&quot;_-;\-* #,##0\ &quot;₫&quot;_-;_-* &quot;-&quot;\ &quot;₫&quot;_-;_-@_-"/>
    <numFmt numFmtId="171" formatCode="_-* #,##0\ _₫_-;\-* #,##0\ _₫_-;_-* &quot;-&quot;\ _₫_-;_-@_-"/>
    <numFmt numFmtId="172" formatCode="_-* #,##0.00\ _₫_-;\-* #,##0.00\ _₫_-;_-* &quot;-&quot;??\ _₫_-;_-@_-"/>
    <numFmt numFmtId="173" formatCode="_-* #,##0_-;\-* #,##0_-;_-* &quot;-&quot;??_-;_-@_-"/>
    <numFmt numFmtId="174" formatCode="_-&quot;€&quot;* #,##0_-;\-&quot;€&quot;* #,##0_-;_-&quot;€&quot;* &quot;-&quot;_-;_-@_-"/>
    <numFmt numFmtId="175" formatCode="_-* #,##0\ _F_-;\-* #,##0\ _F_-;_-* &quot;-&quot;\ _F_-;_-@_-"/>
    <numFmt numFmtId="176" formatCode="_-* #,##0\ &quot;F&quot;_-;\-* #,##0\ &quot;F&quot;_-;_-* &quot;-&quot;\ &quot;F&quot;_-;_-@_-"/>
    <numFmt numFmtId="177" formatCode="_-* #,##0\ &quot;$&quot;_-;\-* #,##0\ &quot;$&quot;_-;_-* &quot;-&quot;\ &quot;$&quot;_-;_-@_-"/>
    <numFmt numFmtId="178" formatCode="_-* #,##0\ &quot;€&quot;_-;\-* #,##0\ &quot;€&quot;_-;_-* &quot;-&quot;\ &quot;€&quot;_-;_-@_-"/>
    <numFmt numFmtId="179" formatCode="_-&quot;ñ&quot;* #,##0_-;\-&quot;ñ&quot;* #,##0_-;_-&quot;ñ&quot;* &quot;-&quot;_-;_-@_-"/>
    <numFmt numFmtId="180" formatCode="0.0000"/>
    <numFmt numFmtId="181" formatCode="_-* #,##0.00\ _V_N_D_-;\-* #,##0.00\ _V_N_D_-;_-* &quot;-&quot;??\ _V_N_D_-;_-@_-"/>
    <numFmt numFmtId="182" formatCode="_ * #,##0.00_ ;_ * \-#,##0.00_ ;_ * &quot;-&quot;??_ ;_ @_ "/>
    <numFmt numFmtId="183" formatCode="_-* #,##0.00\ _F_-;\-* #,##0.00\ _F_-;_-* &quot;-&quot;??\ _F_-;_-@_-"/>
    <numFmt numFmtId="184" formatCode="_-* #,##0.00\ _€_-;\-* #,##0.00\ _€_-;_-* &quot;-&quot;??\ _€_-;_-@_-"/>
    <numFmt numFmtId="185" formatCode="_-* #,##0.00\ _ñ_-;\-* #,##0.00\ _ñ_-;_-* &quot;-&quot;??\ _ñ_-;_-@_-"/>
    <numFmt numFmtId="186" formatCode="_(&quot;$&quot;\ * #,##0_);_(&quot;$&quot;\ * \(#,##0\);_(&quot;$&quot;\ * &quot;-&quot;_);_(@_)"/>
    <numFmt numFmtId="187" formatCode="_-* #,##0\ &quot;ñ&quot;_-;\-* #,##0\ &quot;ñ&quot;_-;_-* &quot;-&quot;\ &quot;ñ&quot;_-;_-@_-"/>
    <numFmt numFmtId="188" formatCode="_-* #,##0\ _V_N_D_-;\-* #,##0\ _V_N_D_-;_-* &quot;-&quot;\ _V_N_D_-;_-@_-"/>
    <numFmt numFmtId="189" formatCode="_ * #,##0_ ;_ * \-#,##0_ ;_ * &quot;-&quot;_ ;_ @_ "/>
    <numFmt numFmtId="190" formatCode="_-* #,##0\ _€_-;\-* #,##0\ _€_-;_-* &quot;-&quot;\ _€_-;_-@_-"/>
    <numFmt numFmtId="191" formatCode="_-* #,##0\ _$_-;\-* #,##0\ _$_-;_-* &quot;-&quot;\ _$_-;_-@_-"/>
    <numFmt numFmtId="192" formatCode="_-* #,##0\ _ñ_-;\-* #,##0\ _ñ_-;_-* &quot;-&quot;\ _ñ_-;_-@_-"/>
    <numFmt numFmtId="193" formatCode="00.000"/>
    <numFmt numFmtId="194" formatCode="&quot;?&quot;#,##0;&quot;?&quot;\-#,##0"/>
    <numFmt numFmtId="195" formatCode="_ &quot;\&quot;* #,##0_ ;_ &quot;\&quot;* \-#,##0_ ;_ &quot;\&quot;* &quot;-&quot;_ ;_ @_ "/>
    <numFmt numFmtId="196" formatCode="&quot;SFr.&quot;\ #,##0.00;[Red]&quot;SFr.&quot;\ \-#,##0.00"/>
    <numFmt numFmtId="197" formatCode="_ &quot;SFr.&quot;\ * #,##0_ ;_ &quot;SFr.&quot;\ * \-#,##0_ ;_ &quot;SFr.&quot;\ * &quot;-&quot;_ ;_ @_ "/>
    <numFmt numFmtId="198" formatCode="0.000"/>
    <numFmt numFmtId="199" formatCode="#,##0.0_);\(#,##0.0\)"/>
    <numFmt numFmtId="200" formatCode="_(* #,##0.0000_);_(* \(#,##0.0000\);_(* &quot;-&quot;??_);_(@_)"/>
    <numFmt numFmtId="201" formatCode="0.0%;[Red]\(0.0%\)"/>
    <numFmt numFmtId="202" formatCode="_ * #,##0.00_)&quot;£&quot;_ ;_ * \(#,##0.00\)&quot;£&quot;_ ;_ * &quot;-&quot;??_)&quot;£&quot;_ ;_ @_ "/>
    <numFmt numFmtId="203" formatCode="0.0%;\(0.0%\)"/>
    <numFmt numFmtId="204" formatCode="_-* #,##0.00\ &quot;F&quot;_-;\-* #,##0.00\ &quot;F&quot;_-;_-* &quot;-&quot;??\ &quot;F&quot;_-;_-@_-"/>
    <numFmt numFmtId="205" formatCode="_(* #,##0_);_(* \(#,##0\);_(* &quot;-&quot;??_);_(@_)"/>
    <numFmt numFmtId="206" formatCode="0.000_)"/>
    <numFmt numFmtId="207" formatCode="_-* #,##0.00_$_-;\-* #,##0.00_$_-;_-* &quot;-&quot;??_$_-;_-@_-"/>
    <numFmt numFmtId="208" formatCode="&quot;C&quot;#,##0.00_);\(&quot;C&quot;#,##0.00\)"/>
    <numFmt numFmtId="209" formatCode="\$#,##0\ ;\(\$#,##0\)"/>
    <numFmt numFmtId="210" formatCode="&quot;®&quot;#,##0_);\(&quot;®&quot;#,##0\)"/>
    <numFmt numFmtId="211" formatCode="&quot;C&quot;#,##0_);\(&quot;C&quot;#,##0\)"/>
    <numFmt numFmtId="212" formatCode="&quot;C&quot;#,##0_);[Red]\(&quot;C&quot;#,##0\)"/>
    <numFmt numFmtId="213" formatCode="#,###;\-#,###;&quot;&quot;;_(@_)"/>
    <numFmt numFmtId="214" formatCode="_-&quot;£&quot;* #,##0_-;\-&quot;£&quot;* #,##0_-;_-&quot;£&quot;* &quot;-&quot;_-;_-@_-"/>
    <numFmt numFmtId="215" formatCode="#,##0_ ;[Red]\-#,##0\ "/>
    <numFmt numFmtId="216" formatCode="#,###"/>
    <numFmt numFmtId="217" formatCode="#,##0\ &quot;$&quot;_);[Red]\(#,##0\ &quot;$&quot;\)"/>
    <numFmt numFmtId="218" formatCode="&quot;$&quot;###,0&quot;.&quot;00_);[Red]\(&quot;$&quot;###,0&quot;.&quot;00\)"/>
    <numFmt numFmtId="219" formatCode="&quot;\&quot;#,##0;[Red]\-&quot;\&quot;#,##0"/>
    <numFmt numFmtId="220" formatCode="&quot;\&quot;#,##0.00;\-&quot;\&quot;#,##0.00"/>
    <numFmt numFmtId="221" formatCode="0.00_)"/>
    <numFmt numFmtId="222" formatCode="#,##0\ &quot;F&quot;;\-#,##0\ &quot;F&quot;"/>
    <numFmt numFmtId="223" formatCode="#,##0.000_);\(#,##0.000\)"/>
    <numFmt numFmtId="224" formatCode="#,##0.00\ &quot;F&quot;;[Red]\-#,##0.00\ &quot;F&quot;"/>
    <numFmt numFmtId="225" formatCode="_-* #,##0.0\ _F_-;\-* #,##0.0\ _F_-;_-* &quot;-&quot;??\ _F_-;_-@_-"/>
    <numFmt numFmtId="226" formatCode="#,##0\ &quot;F&quot;;[Red]\-#,##0\ &quot;F&quot;"/>
    <numFmt numFmtId="227" formatCode="#,##0.00\ &quot;F&quot;;\-#,##0.00\ &quot;F&quot;"/>
    <numFmt numFmtId="228" formatCode="&quot;\&quot;#,##0.00;[Red]&quot;\&quot;\-#,##0.00"/>
    <numFmt numFmtId="229" formatCode="&quot;\&quot;#,##0;[Red]&quot;\&quot;\-#,##0"/>
    <numFmt numFmtId="230" formatCode="#,##0.000000"/>
    <numFmt numFmtId="231" formatCode="#,##0.000"/>
    <numFmt numFmtId="232" formatCode="#,##0.00000"/>
    <numFmt numFmtId="233" formatCode="0.0%"/>
    <numFmt numFmtId="234" formatCode="_(* #,##0.000_);_(* \(#,##0.000\);_(* &quot;-&quot;??_);_(@_)"/>
    <numFmt numFmtId="235" formatCode="_(* #,##0.0_);_(* \(#,##0.0\);_(* &quot;-&quot;??_);_(@_)"/>
    <numFmt numFmtId="236" formatCode="_-* #,##0\ _₫_-;\-* #,##0\ _₫_-;_-* &quot;-&quot;??\ _₫_-;_-@_-"/>
    <numFmt numFmtId="237" formatCode="_(* #,##0.0_);_(* \(#,##0.0\);_(* &quot;-&quot;?_);_(@_)"/>
    <numFmt numFmtId="238" formatCode="#,##0;[Red]#,##0"/>
    <numFmt numFmtId="239" formatCode="#,##0\ &quot;DM&quot;;\-#,##0\ &quot;DM&quot;"/>
    <numFmt numFmtId="240" formatCode="_-* ###&quot;,&quot;0&quot;.&quot;00\ _$_-;\-* ###&quot;,&quot;0&quot;.&quot;00\ _$_-;_-* &quot;-&quot;??\ _$_-;_-@_-"/>
    <numFmt numFmtId="241" formatCode="&quot;.&quot;###&quot;,&quot;0&quot;.&quot;00_);\(&quot;.&quot;###&quot;,&quot;0&quot;.&quot;00\)"/>
    <numFmt numFmtId="242" formatCode="0.000%"/>
    <numFmt numFmtId="243" formatCode="#.##00"/>
    <numFmt numFmtId="244" formatCode="_ * #,##0_)\ &quot;$&quot;_ ;_ * \(#,##0\)\ &quot;$&quot;_ ;_ * &quot;-&quot;_)\ &quot;$&quot;_ ;_ @_ "/>
    <numFmt numFmtId="245" formatCode="_ * #,##0_)&quot;$&quot;_ ;_ * \(#,##0\)&quot;$&quot;_ ;_ * &quot;-&quot;_)&quot;$&quot;_ ;_ @_ "/>
    <numFmt numFmtId="246" formatCode="_ * #,##0.00_)\ _$_ ;_ * \(#,##0.00\)\ _$_ ;_ * &quot;-&quot;??_)\ _$_ ;_ @_ "/>
    <numFmt numFmtId="247" formatCode="_ * #,##0.00_)_$_ ;_ * \(#,##0.00\)_$_ ;_ * &quot;-&quot;??_)_$_ ;_ @_ "/>
    <numFmt numFmtId="248" formatCode="_-* #,##0.00\ _ñ_-;_-* #,##0.00\ _ñ\-;_-* &quot;-&quot;??\ _ñ_-;_-@_-"/>
    <numFmt numFmtId="249" formatCode="_-* #,##0.00000000_-;\-* #,##0.00000000_-;_-* &quot;-&quot;??_-;_-@_-"/>
    <numFmt numFmtId="250" formatCode="_ * #,##0_)\ _$_ ;_ * \(#,##0\)\ _$_ ;_ * &quot;-&quot;_)\ _$_ ;_ @_ "/>
    <numFmt numFmtId="251" formatCode="_ * #,##0_)_$_ ;_ * \(#,##0\)_$_ ;_ * &quot;-&quot;_)_$_ ;_ @_ "/>
    <numFmt numFmtId="252" formatCode="_-* #,##0\ _ñ_-;_-* #,##0\ _ñ\-;_-* &quot;-&quot;\ _ñ_-;_-@_-"/>
    <numFmt numFmtId="253" formatCode=";;"/>
    <numFmt numFmtId="254" formatCode="_ &quot;\&quot;* #,##0.00_ ;_ &quot;\&quot;* &quot;\&quot;&quot;\&quot;&quot;\&quot;&quot;\&quot;&quot;\&quot;&quot;\&quot;&quot;\&quot;&quot;\&quot;&quot;\&quot;&quot;\&quot;&quot;\&quot;&quot;\&quot;\-#,##0.00_ ;_ &quot;\&quot;* &quot;-&quot;??_ ;_ @_ "/>
    <numFmt numFmtId="255" formatCode="_ * #,##0.00_ ;_ * &quot;\&quot;&quot;\&quot;&quot;\&quot;&quot;\&quot;&quot;\&quot;&quot;\&quot;&quot;\&quot;&quot;\&quot;&quot;\&quot;&quot;\&quot;&quot;\&quot;&quot;\&quot;\-#,##0.00_ ;_ * &quot;-&quot;??_ ;_ @_ "/>
    <numFmt numFmtId="256" formatCode="&quot;\&quot;#,##0;&quot;\&quot;&quot;\&quot;&quot;\&quot;&quot;\&quot;&quot;\&quot;&quot;\&quot;&quot;\&quot;&quot;\&quot;&quot;\&quot;&quot;\&quot;&quot;\&quot;&quot;\&quot;&quot;\&quot;&quot;\&quot;\-#,##0"/>
    <numFmt numFmtId="257" formatCode="&quot;\&quot;#,##0;[Red]&quot;\&quot;&quot;\&quot;&quot;\&quot;&quot;\&quot;&quot;\&quot;&quot;\&quot;&quot;\&quot;&quot;\&quot;&quot;\&quot;&quot;\&quot;&quot;\&quot;&quot;\&quot;&quot;\&quot;&quot;\&quot;\-#,##0"/>
    <numFmt numFmtId="258" formatCode="_ * #,##0_ ;_ * &quot;\&quot;&quot;\&quot;&quot;\&quot;&quot;\&quot;&quot;\&quot;&quot;\&quot;&quot;\&quot;&quot;\&quot;&quot;\&quot;&quot;\&quot;&quot;\&quot;&quot;\&quot;\-#,##0_ ;_ * &quot;-&quot;_ ;_ @_ "/>
    <numFmt numFmtId="259" formatCode="&quot;\&quot;#,##0.00;&quot;\&quot;&quot;\&quot;&quot;\&quot;&quot;\&quot;&quot;\&quot;&quot;\&quot;&quot;\&quot;&quot;\&quot;&quot;\&quot;&quot;\&quot;&quot;\&quot;&quot;\&quot;&quot;\&quot;&quot;\&quot;\-#,##0.00"/>
    <numFmt numFmtId="260" formatCode="#,##0_)_%;\(#,##0\)_%;"/>
    <numFmt numFmtId="261" formatCode="_._.* #,##0.0_)_%;_._.* \(#,##0.0\)_%"/>
    <numFmt numFmtId="262" formatCode="#,##0.0_)_%;\(#,##0.0\)_%;\ \ .0_)_%"/>
    <numFmt numFmtId="263" formatCode="_._.* #,##0.00_)_%;_._.* \(#,##0.00\)_%"/>
    <numFmt numFmtId="264" formatCode="#,##0.00_)_%;\(#,##0.00\)_%;\ \ .00_)_%"/>
    <numFmt numFmtId="265" formatCode="_._.* #,##0.000_)_%;_._.* \(#,##0.000\)_%"/>
    <numFmt numFmtId="266" formatCode="#,##0.000_)_%;\(#,##0.000\)_%;\ \ .000_)_%"/>
    <numFmt numFmtId="267" formatCode="_(* #,##0.00_);_(* \(#,##0.00\);_(* &quot;-&quot;&quot;?&quot;&quot;?&quot;_);_(@_)"/>
    <numFmt numFmtId="268" formatCode="#,##0.0"/>
    <numFmt numFmtId="269" formatCode="_-* #,##0\ &quot;þ&quot;_-;\-* #,##0\ &quot;þ&quot;_-;_-* &quot;-&quot;\ &quot;þ&quot;_-;_-@_-"/>
    <numFmt numFmtId="270" formatCode="_-* #.##0.00\ _V_N_D_-;\-* #.##0.00\ _V_N_D_-;_-* &quot;-&quot;??\ _V_N_D_-;_-@_-"/>
    <numFmt numFmtId="271" formatCode="_-* #,##0.00\ _þ_-;\-* #,##0.00\ _þ_-;_-* &quot;-&quot;??\ _þ_-;_-@_-"/>
    <numFmt numFmtId="272" formatCode="\t#\ ??/??"/>
    <numFmt numFmtId="273" formatCode="_-* #,##0.00\ _$_-;\-* #,##0.00\ _$_-;_-* &quot;-&quot;??\ _$_-;_-@_-"/>
    <numFmt numFmtId="274" formatCode="_-[$€-2]* #,##0.00_-;\-[$€-2]* #,##0.00_-;_-[$€-2]* &quot;-&quot;??_-"/>
    <numFmt numFmtId="275" formatCode="_ &quot;\&quot;* #,##0.00_ ;_ &quot;\&quot;* \-#,##0.00_ ;_ &quot;\&quot;* &quot;-&quot;??_ ;_ @_ "/>
    <numFmt numFmtId="276" formatCode="_(&quot;Z$&quot;* #,##0.00_);_(&quot;Z$&quot;* \(#,##0.00\);_(&quot;Z$&quot;* &quot;-&quot;??_);_(@_)"/>
    <numFmt numFmtId="277" formatCode="_(* #.##0.00_);_(* \(#.##0.00\);_(* &quot;-&quot;??_);_(@_)"/>
    <numFmt numFmtId="278" formatCode="&quot;£&quot;#,##0.00;[Red]\-&quot;£&quot;#,##0.00"/>
    <numFmt numFmtId="279" formatCode="_._.* \(#,##0\)_%;_._.* #,##0_)_%;_._.* 0_)_%;_._.@_)_%"/>
    <numFmt numFmtId="280" formatCode="_._.&quot;€&quot;* \(#,##0\)_%;_._.&quot;€&quot;* #,##0_)_%;_._.&quot;€&quot;* 0_)_%;_._.@_)_%"/>
    <numFmt numFmtId="281" formatCode="* \(#,##0\);* #,##0_);&quot;-&quot;??_);@"/>
    <numFmt numFmtId="282" formatCode="_ &quot;R&quot;\ * #,##0_ ;_ &quot;R&quot;\ * \-#,##0_ ;_ &quot;R&quot;\ * &quot;-&quot;_ ;_ @_ "/>
    <numFmt numFmtId="283" formatCode="_ * #,##0.00_ ;_ * &quot;\&quot;&quot;\&quot;&quot;\&quot;&quot;\&quot;&quot;\&quot;&quot;\&quot;\-#,##0.00_ ;_ * &quot;-&quot;??_ ;_ @_ "/>
    <numFmt numFmtId="284" formatCode="&quot;€&quot;* #,##0_)_%;&quot;€&quot;* \(#,##0\)_%;&quot;€&quot;* &quot;-&quot;??_)_%;@_)_%"/>
    <numFmt numFmtId="285" formatCode="&quot;$&quot;* #,##0_)_%;&quot;$&quot;* \(#,##0\)_%;&quot;$&quot;* &quot;-&quot;??_)_%;@_)_%"/>
    <numFmt numFmtId="286" formatCode="&quot;\&quot;#,##0.00;&quot;\&quot;&quot;\&quot;&quot;\&quot;&quot;\&quot;&quot;\&quot;&quot;\&quot;&quot;\&quot;&quot;\&quot;\-#,##0.00"/>
    <numFmt numFmtId="287" formatCode="_._.&quot;€&quot;* #,##0.0_)_%;_._.&quot;€&quot;* \(#,##0.0\)_%"/>
    <numFmt numFmtId="288" formatCode="&quot;€&quot;* #,##0.0_)_%;&quot;€&quot;* \(#,##0.0\)_%;&quot;€&quot;* \ .0_)_%"/>
    <numFmt numFmtId="289" formatCode="_._.&quot;$&quot;* #,##0.0_)_%;_._.&quot;$&quot;* \(#,##0.0\)_%"/>
    <numFmt numFmtId="290" formatCode="_._.&quot;€&quot;* #,##0.00_)_%;_._.&quot;€&quot;* \(#,##0.00\)_%"/>
    <numFmt numFmtId="291" formatCode="&quot;€&quot;* #,##0.00_)_%;&quot;€&quot;* \(#,##0.00\)_%;&quot;€&quot;* \ .00_)_%"/>
    <numFmt numFmtId="292" formatCode="_._.&quot;$&quot;* #,##0.00_)_%;_._.&quot;$&quot;* \(#,##0.00\)_%"/>
    <numFmt numFmtId="293" formatCode="_._.&quot;€&quot;* #,##0.000_)_%;_._.&quot;€&quot;* \(#,##0.000\)_%"/>
    <numFmt numFmtId="294" formatCode="&quot;€&quot;* #,##0.000_)_%;&quot;€&quot;* \(#,##0.000\)_%;&quot;€&quot;* \ .000_)_%"/>
    <numFmt numFmtId="295" formatCode="_._.&quot;$&quot;* #,##0.000_)_%;_._.&quot;$&quot;* \(#,##0.000\)_%"/>
    <numFmt numFmtId="296" formatCode="_-* #,##0.00\ &quot;€&quot;_-;\-* #,##0.00\ &quot;€&quot;_-;_-* &quot;-&quot;??\ &quot;€&quot;_-;_-@_-"/>
    <numFmt numFmtId="297" formatCode="_ * #,##0_ ;_ * &quot;\&quot;&quot;\&quot;&quot;\&quot;&quot;\&quot;&quot;\&quot;&quot;\&quot;\-#,##0_ ;_ * &quot;-&quot;_ ;_ @_ "/>
    <numFmt numFmtId="298" formatCode="&quot;$&quot;#,##0\ ;\(&quot;$&quot;#,##0\)"/>
    <numFmt numFmtId="299" formatCode="\t0.00%"/>
    <numFmt numFmtId="300" formatCode="* #,##0_);* \(#,##0\);&quot;-&quot;??_);@"/>
    <numFmt numFmtId="301" formatCode="\U\S\$#,##0.00;\(\U\S\$#,##0.00\)"/>
    <numFmt numFmtId="302" formatCode="_(\§\g\ #,##0_);_(\§\g\ \(#,##0\);_(\§\g\ &quot;-&quot;??_);_(@_)"/>
    <numFmt numFmtId="303" formatCode="_(\§\g\ #,##0_);_(\§\g\ \(#,##0\);_(\§\g\ &quot;-&quot;_);_(@_)"/>
    <numFmt numFmtId="304" formatCode="\§\g#,##0_);\(\§\g#,##0\)"/>
    <numFmt numFmtId="305" formatCode="_-&quot;VND&quot;* #,##0_-;\-&quot;VND&quot;* #,##0_-;_-&quot;VND&quot;* &quot;-&quot;_-;_-@_-"/>
    <numFmt numFmtId="306" formatCode="_(&quot;Rp&quot;* #,##0.00_);_(&quot;Rp&quot;* \(#,##0.00\);_(&quot;Rp&quot;* &quot;-&quot;??_);_(@_)"/>
    <numFmt numFmtId="307" formatCode="#,##0.00\ &quot;FB&quot;;[Red]\-#,##0.00\ &quot;FB&quot;"/>
    <numFmt numFmtId="308" formatCode="#,##0\ &quot;$&quot;;\-#,##0\ &quot;$&quot;"/>
    <numFmt numFmtId="309" formatCode="_-* #,##0\ _F_B_-;\-* #,##0\ _F_B_-;_-* &quot;-&quot;\ _F_B_-;_-@_-"/>
    <numFmt numFmtId="310" formatCode="_-[$€]* #,##0.00_-;\-[$€]* #,##0.00_-;_-[$€]* &quot;-&quot;??_-;_-@_-"/>
    <numFmt numFmtId="311" formatCode="_ * #,##0.00_)_d_ ;_ * \(#,##0.00\)_d_ ;_ * &quot;-&quot;??_)_d_ ;_ @_ "/>
    <numFmt numFmtId="312" formatCode="#,##0_);\-#,##0_)"/>
    <numFmt numFmtId="313" formatCode="&quot;€&quot;#,##0;\-&quot;€&quot;#,##0"/>
    <numFmt numFmtId="314" formatCode="#,##0\ &quot;$&quot;_);\(#,##0\ &quot;$&quot;\)"/>
    <numFmt numFmtId="315" formatCode="_-* #,##0.00\ _ã_ð_í_._-;\-* #,##0.00\ _ã_ð_í_._-;_-* &quot;-&quot;??\ _ã_ð_í_._-;_-@_-"/>
    <numFmt numFmtId="316" formatCode="#,##0.00_);\-#,##0.00_)"/>
    <numFmt numFmtId="317" formatCode="0_)%;\(0\)%"/>
    <numFmt numFmtId="318" formatCode="_._._(* 0_)%;_._.* \(0\)%"/>
    <numFmt numFmtId="319" formatCode="_(0_)%;\(0\)%"/>
    <numFmt numFmtId="320" formatCode="0%_);\(0%\)"/>
    <numFmt numFmtId="321" formatCode="_ &quot;\&quot;* #,##0_ ;_ &quot;\&quot;* &quot;\&quot;&quot;\&quot;&quot;\&quot;&quot;\&quot;&quot;\&quot;&quot;\&quot;&quot;\&quot;&quot;\&quot;&quot;\&quot;&quot;\&quot;&quot;\&quot;&quot;\&quot;&quot;\&quot;&quot;\&quot;\-#,##0_ ;_ &quot;\&quot;* &quot;-&quot;_ ;_ @_ "/>
    <numFmt numFmtId="322" formatCode="_(0.0_)%;\(0.0\)%"/>
    <numFmt numFmtId="323" formatCode="_._._(* 0.0_)%;_._.* \(0.0\)%"/>
    <numFmt numFmtId="324" formatCode="_(0.00_)%;\(0.00\)%"/>
    <numFmt numFmtId="325" formatCode="_._._(* 0.00_)%;_._.* \(0.00\)%"/>
    <numFmt numFmtId="326" formatCode="_(0.000_)%;\(0.000\)%"/>
    <numFmt numFmtId="327" formatCode="_._._(* 0.000_)%;_._.* \(0.000\)%"/>
    <numFmt numFmtId="328" formatCode="#"/>
    <numFmt numFmtId="329" formatCode="&quot;¡Ì&quot;#,##0;[Red]\-&quot;¡Ì&quot;#,##0"/>
    <numFmt numFmtId="330" formatCode="_(&quot;€&quot;\ * #,##0_);_(&quot;€&quot;\ * \(#,##0\);_(&quot;€&quot;\ * &quot;-&quot;_);_(@_)"/>
    <numFmt numFmtId="331" formatCode="&quot;£&quot;#,##0;[Red]\-&quot;£&quot;#,##0"/>
    <numFmt numFmtId="332" formatCode="#,##0.00\ \ "/>
    <numFmt numFmtId="333" formatCode="0.00000000000E+00;\?"/>
    <numFmt numFmtId="334" formatCode="_-* ###,0&quot;.&quot;00\ _F_B_-;\-* ###,0&quot;.&quot;00\ _F_B_-;_-* &quot;-&quot;??\ _F_B_-;_-@_-"/>
    <numFmt numFmtId="335" formatCode="_ * #,##0_ ;_ * \-#,##0_ ;_ * &quot;-&quot;??_ ;_ @_ "/>
    <numFmt numFmtId="336" formatCode="0.00000"/>
    <numFmt numFmtId="337" formatCode="#,##0.00\ \ \ \ "/>
    <numFmt numFmtId="338" formatCode="_ * #.##._ ;_ * \-#.##._ ;_ * &quot;-&quot;??_ ;_ @_ⴆ"/>
    <numFmt numFmtId="339" formatCode="&quot;\&quot;#,##0.00;[Red]&quot;\&quot;&quot;\&quot;&quot;\&quot;&quot;\&quot;&quot;\&quot;&quot;\&quot;&quot;\&quot;&quot;\&quot;&quot;\&quot;&quot;\&quot;&quot;\&quot;&quot;\&quot;&quot;\&quot;&quot;\&quot;\-#,##0.00"/>
    <numFmt numFmtId="340" formatCode="_ &quot;\&quot;* #,##0_ ;_ &quot;\&quot;* &quot;\&quot;&quot;\&quot;&quot;\&quot;&quot;\&quot;&quot;\&quot;&quot;\&quot;&quot;\&quot;&quot;\&quot;&quot;\&quot;&quot;\&quot;&quot;\&quot;&quot;\&quot;&quot;\&quot;\-#,##0_ ;_ &quot;\&quot;* &quot;-&quot;_ ;_ @_ "/>
    <numFmt numFmtId="341" formatCode="_-* #,##0\ _F_-;\-* #,##0\ _F_-;_-* &quot;-&quot;??\ _F_-;_-@_-"/>
    <numFmt numFmtId="342" formatCode="_-* ###,0&quot;.&quot;00_-;\-* ###,0&quot;.&quot;00_-;_-* &quot;-&quot;??_-;_-@_-"/>
    <numFmt numFmtId="343" formatCode="0.000\ "/>
    <numFmt numFmtId="344" formatCode="#,##0\ &quot;Lt&quot;;[Red]\-#,##0\ &quot;Lt&quot;"/>
    <numFmt numFmtId="345" formatCode="&quot;€&quot;#,##0;[Red]\-&quot;€&quot;#,##0"/>
    <numFmt numFmtId="346" formatCode="_-* #,##0\ &quot;DM&quot;_-;\-* #,##0\ &quot;DM&quot;_-;_-* &quot;-&quot;\ &quot;DM&quot;_-;_-@_-"/>
    <numFmt numFmtId="347" formatCode="_-* #,##0.00\ &quot;DM&quot;_-;\-* #,##0.00\ &quot;DM&quot;_-;_-* &quot;-&quot;??\ &quot;DM&quot;_-;_-@_-"/>
  </numFmts>
  <fonts count="373">
    <font>
      <sz val="11"/>
      <color theme="1"/>
      <name val="Calibri"/>
      <family val="2"/>
      <scheme val="minor"/>
    </font>
    <font>
      <sz val="12"/>
      <color theme="1"/>
      <name val="Calibri"/>
      <family val="2"/>
      <scheme val="minor"/>
    </font>
    <font>
      <sz val="11"/>
      <color theme="1"/>
      <name val="Calibri"/>
      <family val="2"/>
      <scheme val="minor"/>
    </font>
    <font>
      <b/>
      <sz val="11"/>
      <name val="Times New Roman"/>
      <family val="1"/>
    </font>
    <font>
      <sz val="11"/>
      <name val="Times New Roman"/>
      <family val="1"/>
    </font>
    <font>
      <b/>
      <sz val="14"/>
      <name val="Times New Roman"/>
      <family val="1"/>
    </font>
    <font>
      <i/>
      <sz val="11"/>
      <name val="Times New Roman"/>
      <family val="1"/>
    </font>
    <font>
      <b/>
      <i/>
      <sz val="11"/>
      <name val="Times New Roman"/>
      <family val="1"/>
    </font>
    <font>
      <sz val="10"/>
      <name val="VNI-Helve"/>
    </font>
    <font>
      <sz val="12"/>
      <name val=".VnTime"/>
      <family val="2"/>
    </font>
    <font>
      <sz val="12"/>
      <name val="VNI-Times"/>
    </font>
    <font>
      <sz val="10"/>
      <name val=".VnTime"/>
      <family val="2"/>
    </font>
    <font>
      <sz val="10"/>
      <color indexed="8"/>
      <name val="Arial"/>
      <family val="2"/>
    </font>
    <font>
      <sz val="10"/>
      <name val="MS Sans Serif"/>
      <family val="2"/>
    </font>
    <font>
      <sz val="10"/>
      <name val="VNI-Times"/>
    </font>
    <font>
      <sz val="12"/>
      <name val="|??¢¥¢¬¨Ï"/>
      <family val="1"/>
      <charset val="129"/>
    </font>
    <font>
      <sz val="11"/>
      <name val="??"/>
      <family val="3"/>
    </font>
    <font>
      <sz val="10"/>
      <name val="?? ??"/>
      <family val="1"/>
      <charset val="136"/>
    </font>
    <font>
      <sz val="12"/>
      <name val="???"/>
    </font>
    <font>
      <sz val="12"/>
      <name val="????"/>
      <family val="1"/>
      <charset val="136"/>
    </font>
    <font>
      <sz val="10"/>
      <name val=".VnArial"/>
      <family val="2"/>
    </font>
    <font>
      <sz val="10"/>
      <name val="Arial"/>
      <family val="2"/>
    </font>
    <font>
      <sz val="12"/>
      <name val="Courier"/>
      <family val="3"/>
    </font>
    <font>
      <sz val="11"/>
      <name val="VNI-Times"/>
    </font>
    <font>
      <sz val="11"/>
      <name val="–¾’©"/>
      <family val="1"/>
      <charset val="128"/>
    </font>
    <font>
      <sz val="14"/>
      <name val="VNTime"/>
    </font>
    <font>
      <b/>
      <u/>
      <sz val="14"/>
      <color indexed="8"/>
      <name val=".VnBook-AntiquaH"/>
      <family val="2"/>
    </font>
    <font>
      <sz val="11"/>
      <name val=".VnTime"/>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¹ÙÅÁÃ¼"/>
      <family val="1"/>
    </font>
    <font>
      <sz val="8"/>
      <name val="Times New Roman"/>
      <family val="1"/>
    </font>
    <font>
      <sz val="11"/>
      <color indexed="20"/>
      <name val="Calibri"/>
      <family val="2"/>
    </font>
    <font>
      <sz val="12"/>
      <name val="Tms Rmn"/>
    </font>
    <font>
      <sz val="12"/>
      <name val="Times"/>
      <family val="2"/>
    </font>
    <font>
      <sz val="10"/>
      <name val="Times New Roman"/>
      <family val="1"/>
    </font>
    <font>
      <sz val="10"/>
      <name val="±¼¸²A¼"/>
      <family val="3"/>
      <charset val="129"/>
    </font>
    <font>
      <sz val="10"/>
      <name val="Helv"/>
    </font>
    <font>
      <b/>
      <sz val="11"/>
      <color indexed="52"/>
      <name val="Calibri"/>
      <family val="2"/>
    </font>
    <font>
      <b/>
      <sz val="10"/>
      <name val="Helv"/>
      <family val="2"/>
    </font>
    <font>
      <b/>
      <sz val="11"/>
      <color indexed="9"/>
      <name val="Calibri"/>
      <family val="2"/>
    </font>
    <font>
      <sz val="10"/>
      <name val="VNI-Aptima"/>
      <family val="1"/>
    </font>
    <font>
      <sz val="11"/>
      <name val="Tms Rmn"/>
    </font>
    <font>
      <sz val="11"/>
      <name val="Times"/>
      <family val="2"/>
    </font>
    <font>
      <sz val="12"/>
      <name val="Times New Roman"/>
      <family val="1"/>
    </font>
    <font>
      <sz val="14"/>
      <name val=".VnTime"/>
      <family val="2"/>
    </font>
    <font>
      <sz val="10"/>
      <color indexed="8"/>
      <name val="Times New Roman"/>
      <family val="1"/>
    </font>
    <font>
      <sz val="12"/>
      <color indexed="8"/>
      <name val="Calibri"/>
      <family val="2"/>
    </font>
    <font>
      <sz val="12"/>
      <color indexed="8"/>
      <name val="Times New Roman"/>
      <family val="2"/>
    </font>
    <font>
      <sz val="13"/>
      <name val="Times New Roman"/>
      <family val="1"/>
      <charset val="163"/>
    </font>
    <font>
      <sz val="14"/>
      <name val="Times New Roman"/>
      <family val="1"/>
      <charset val="163"/>
    </font>
    <font>
      <sz val="14"/>
      <color indexed="8"/>
      <name val="Times New Roman"/>
      <family val="2"/>
    </font>
    <font>
      <sz val="11"/>
      <color indexed="8"/>
      <name val="Arial"/>
      <family val="2"/>
    </font>
    <font>
      <sz val="14"/>
      <color theme="1"/>
      <name val="Times New Roman"/>
      <family val="2"/>
    </font>
    <font>
      <sz val="10"/>
      <name val="MS Serif"/>
      <family val="1"/>
    </font>
    <font>
      <sz val="11"/>
      <name val="VNtimes new roman"/>
      <family val="2"/>
    </font>
    <font>
      <sz val="10"/>
      <name val="Arial CE"/>
      <charset val="238"/>
    </font>
    <font>
      <b/>
      <sz val="11"/>
      <color indexed="8"/>
      <name val="Calibri"/>
      <family val="2"/>
    </font>
    <font>
      <sz val="10"/>
      <color indexed="16"/>
      <name val="MS Serif"/>
      <family val="1"/>
    </font>
    <font>
      <i/>
      <sz val="11"/>
      <color indexed="23"/>
      <name val="Calibri"/>
      <family val="2"/>
    </font>
    <font>
      <sz val="11"/>
      <color indexed="17"/>
      <name val="Calibri"/>
      <family val="2"/>
    </font>
    <font>
      <sz val="8"/>
      <name val="Arial"/>
      <family val="2"/>
    </font>
    <font>
      <sz val="13"/>
      <name val=".VnTime"/>
      <family val="2"/>
    </font>
    <font>
      <b/>
      <sz val="12"/>
      <color indexed="9"/>
      <name val="Tms Rmn"/>
    </font>
    <font>
      <b/>
      <sz val="12"/>
      <color indexed="9"/>
      <name val="Times"/>
      <family val="2"/>
    </font>
    <font>
      <b/>
      <sz val="12"/>
      <name val="Helv"/>
      <family val="2"/>
    </font>
    <font>
      <b/>
      <sz val="12"/>
      <name val="Arial"/>
      <family val="2"/>
    </font>
    <font>
      <b/>
      <sz val="15"/>
      <color indexed="56"/>
      <name val="Calibri"/>
      <family val="2"/>
    </font>
    <font>
      <b/>
      <sz val="18"/>
      <name val="Arial"/>
      <family val="2"/>
    </font>
    <font>
      <b/>
      <sz val="13"/>
      <color indexed="56"/>
      <name val="Calibri"/>
      <family val="2"/>
    </font>
    <font>
      <b/>
      <sz val="13"/>
      <color indexed="62"/>
      <name val="Calibri"/>
      <family val="2"/>
    </font>
    <font>
      <b/>
      <sz val="11"/>
      <color indexed="56"/>
      <name val="Calibri"/>
      <family val="2"/>
    </font>
    <font>
      <b/>
      <sz val="8"/>
      <name val="MS Sans Serif"/>
      <family val="2"/>
    </font>
    <font>
      <b/>
      <sz val="10"/>
      <name val=".VnTime"/>
      <family val="2"/>
    </font>
    <font>
      <b/>
      <sz val="14"/>
      <name val=".VnTimeH"/>
      <family val="2"/>
    </font>
    <font>
      <sz val="11"/>
      <color indexed="62"/>
      <name val="Calibri"/>
      <family val="2"/>
    </font>
    <font>
      <sz val="12"/>
      <name val="VnTime(Ds)"/>
      <family val="1"/>
    </font>
    <font>
      <sz val="11"/>
      <color indexed="52"/>
      <name val="Calibri"/>
      <family val="2"/>
    </font>
    <font>
      <sz val="8"/>
      <name val="VNarial"/>
      <family val="2"/>
    </font>
    <font>
      <b/>
      <sz val="11"/>
      <name val="Helv"/>
      <family val="2"/>
    </font>
    <font>
      <sz val="10"/>
      <name val=".VnAvant"/>
      <family val="2"/>
    </font>
    <font>
      <sz val="12"/>
      <name val="Arial"/>
      <family val="2"/>
    </font>
    <font>
      <sz val="11"/>
      <color indexed="60"/>
      <name val="Calibri"/>
      <family val="2"/>
    </font>
    <font>
      <sz val="7"/>
      <name val="Small Fonts"/>
      <family val="2"/>
    </font>
    <font>
      <b/>
      <sz val="12"/>
      <name val="VN-NTime"/>
      <family val="1"/>
    </font>
    <font>
      <b/>
      <i/>
      <sz val="16"/>
      <name val="Helv"/>
    </font>
    <font>
      <sz val="13"/>
      <color theme="1"/>
      <name val="Times New Roman"/>
      <family val="2"/>
    </font>
    <font>
      <sz val="11"/>
      <color theme="1"/>
      <name val="Calibri"/>
      <family val="2"/>
    </font>
    <font>
      <sz val="13"/>
      <name val="Arial"/>
      <family val="2"/>
      <charset val="163"/>
    </font>
    <font>
      <sz val="11"/>
      <color theme="1"/>
      <name val="Arial"/>
      <family val="2"/>
    </font>
    <font>
      <b/>
      <sz val="11"/>
      <name val="Arial"/>
      <family val="2"/>
    </font>
    <font>
      <b/>
      <sz val="11"/>
      <color indexed="63"/>
      <name val="Calibri"/>
      <family val="2"/>
    </font>
    <font>
      <sz val="7"/>
      <name val="MS Serif"/>
      <family val="1"/>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8"/>
      <name val="MS Sans Serif"/>
      <family val="2"/>
    </font>
    <font>
      <sz val="8"/>
      <name val="Tms Rmn"/>
    </font>
    <font>
      <sz val="11"/>
      <color indexed="32"/>
      <name val="VNI-Times"/>
    </font>
    <font>
      <b/>
      <sz val="8"/>
      <color indexed="8"/>
      <name val="Helv"/>
    </font>
    <font>
      <sz val="12"/>
      <name val=".VnArial"/>
      <family val="2"/>
    </font>
    <font>
      <b/>
      <sz val="13"/>
      <color indexed="8"/>
      <name val=".VnTimeH"/>
      <family val="2"/>
    </font>
    <font>
      <b/>
      <sz val="18"/>
      <color indexed="56"/>
      <name val="Cambria"/>
      <family val="2"/>
    </font>
    <font>
      <b/>
      <sz val="11"/>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1"/>
      <color indexed="10"/>
      <name val="Calibri"/>
      <family val="2"/>
    </font>
    <font>
      <sz val="14"/>
      <name val=".VnArial"/>
      <family val="2"/>
    </font>
    <font>
      <sz val="12"/>
      <name val="VNTime"/>
    </font>
    <font>
      <sz val="16"/>
      <name val="AngsanaUPC"/>
      <family val="3"/>
    </font>
    <font>
      <sz val="14"/>
      <name val="뼻뮝"/>
      <family val="3"/>
      <charset val="129"/>
    </font>
    <font>
      <sz val="12"/>
      <name val="바탕체"/>
      <family val="3"/>
    </font>
    <font>
      <sz val="12"/>
      <name val="뼻뮝"/>
      <family val="1"/>
      <charset val="129"/>
    </font>
    <font>
      <sz val="9"/>
      <name val="Arial"/>
      <family val="2"/>
    </font>
    <font>
      <sz val="10"/>
      <name val=" "/>
      <family val="1"/>
      <charset val="136"/>
    </font>
    <font>
      <b/>
      <sz val="10"/>
      <name val="Times New Roman"/>
      <family val="1"/>
    </font>
    <font>
      <sz val="10"/>
      <color theme="1"/>
      <name val="Times New Roman"/>
      <family val="1"/>
    </font>
    <font>
      <i/>
      <sz val="10"/>
      <name val="Times New Roman"/>
      <family val="1"/>
    </font>
    <font>
      <i/>
      <sz val="10"/>
      <color theme="1"/>
      <name val="Times New Roman"/>
      <family val="1"/>
    </font>
    <font>
      <b/>
      <i/>
      <sz val="10"/>
      <name val="Times New Roman"/>
      <family val="1"/>
    </font>
    <font>
      <b/>
      <sz val="10"/>
      <color theme="1"/>
      <name val="Times New Roman"/>
      <family val="1"/>
    </font>
    <font>
      <sz val="10"/>
      <color rgb="FFFF0000"/>
      <name val="Times New Roman"/>
      <family val="1"/>
    </font>
    <font>
      <sz val="11"/>
      <color theme="1"/>
      <name val="Times New Roman"/>
      <family val="1"/>
    </font>
    <font>
      <sz val="11"/>
      <color rgb="FF333333"/>
      <name val="Times New Roman"/>
      <family val="1"/>
    </font>
    <font>
      <b/>
      <sz val="11"/>
      <color rgb="FF333333"/>
      <name val="Times New Roman"/>
      <family val="1"/>
    </font>
    <font>
      <b/>
      <sz val="11"/>
      <color theme="1"/>
      <name val="Times New Roman"/>
      <family val="1"/>
    </font>
    <font>
      <i/>
      <sz val="11"/>
      <color theme="1"/>
      <name val="Times New Roman"/>
      <family val="1"/>
    </font>
    <font>
      <i/>
      <sz val="11"/>
      <color rgb="FF333333"/>
      <name val="Times New Roman"/>
      <family val="1"/>
    </font>
    <font>
      <b/>
      <i/>
      <sz val="11"/>
      <color rgb="FF333333"/>
      <name val="Times New Roman"/>
      <family val="1"/>
    </font>
    <font>
      <b/>
      <sz val="11"/>
      <color indexed="63"/>
      <name val="Times New Roman"/>
      <family val="1"/>
    </font>
    <font>
      <b/>
      <i/>
      <sz val="11"/>
      <color indexed="63"/>
      <name val="Times New Roman"/>
      <family val="1"/>
    </font>
    <font>
      <b/>
      <sz val="12"/>
      <name val="Times New Roman"/>
      <family val="1"/>
    </font>
    <font>
      <b/>
      <sz val="12"/>
      <color rgb="FF000000"/>
      <name val="Times New Roman"/>
      <family val="1"/>
    </font>
    <font>
      <i/>
      <sz val="12"/>
      <color rgb="FF000000"/>
      <name val="Times New Roman"/>
      <family val="1"/>
    </font>
    <font>
      <sz val="12"/>
      <color rgb="FF000000"/>
      <name val="Times New Roman"/>
      <family val="1"/>
    </font>
    <font>
      <i/>
      <sz val="11"/>
      <color theme="1"/>
      <name val="Calibri"/>
      <family val="2"/>
      <scheme val="minor"/>
    </font>
    <font>
      <b/>
      <sz val="12"/>
      <color indexed="8"/>
      <name val="Times New Roman"/>
      <family val="1"/>
    </font>
    <font>
      <i/>
      <sz val="12"/>
      <color indexed="8"/>
      <name val="Times New Roman"/>
      <family val="1"/>
    </font>
    <font>
      <b/>
      <i/>
      <sz val="12"/>
      <color rgb="FF000000"/>
      <name val="Times New Roman"/>
      <family val="1"/>
    </font>
    <font>
      <sz val="8"/>
      <color indexed="8"/>
      <name val="Times New Roman"/>
      <family val="1"/>
    </font>
    <font>
      <b/>
      <sz val="10"/>
      <color indexed="8"/>
      <name val="Times New Roman"/>
      <family val="1"/>
    </font>
    <font>
      <b/>
      <sz val="8"/>
      <name val="Times New Roman"/>
      <family val="1"/>
    </font>
    <font>
      <b/>
      <sz val="11"/>
      <color theme="1"/>
      <name val="Calibri"/>
      <family val="2"/>
      <scheme val="minor"/>
    </font>
    <font>
      <sz val="10"/>
      <color rgb="FF002060"/>
      <name val="Times New Roman"/>
      <family val="1"/>
    </font>
    <font>
      <sz val="10"/>
      <color rgb="FF0070C0"/>
      <name val="Times New Roman"/>
      <family val="1"/>
    </font>
    <font>
      <b/>
      <sz val="10"/>
      <color rgb="FF0070C0"/>
      <name val="Times New Roman"/>
      <family val="1"/>
    </font>
    <font>
      <i/>
      <sz val="10"/>
      <color rgb="FF0070C0"/>
      <name val="Times New Roman"/>
      <family val="1"/>
    </font>
    <font>
      <i/>
      <sz val="10"/>
      <color rgb="FF002060"/>
      <name val="Times New Roman"/>
      <family val="1"/>
    </font>
    <font>
      <b/>
      <sz val="10"/>
      <color rgb="FF002060"/>
      <name val="Times New Roman"/>
      <family val="1"/>
    </font>
    <font>
      <b/>
      <i/>
      <sz val="10"/>
      <color rgb="FF0070C0"/>
      <name val="Times New Roman"/>
      <family val="1"/>
    </font>
    <font>
      <b/>
      <sz val="10"/>
      <color rgb="FFFF0000"/>
      <name val="Times New Roman"/>
      <family val="1"/>
    </font>
    <font>
      <b/>
      <i/>
      <sz val="10"/>
      <color theme="1"/>
      <name val="Times New Roman"/>
      <family val="1"/>
    </font>
    <font>
      <b/>
      <i/>
      <sz val="10"/>
      <color rgb="FF002060"/>
      <name val="Times New Roman"/>
      <family val="1"/>
    </font>
    <font>
      <sz val="10"/>
      <color theme="0"/>
      <name val="Times New Roman"/>
      <family val="1"/>
    </font>
    <font>
      <b/>
      <sz val="10"/>
      <color theme="0"/>
      <name val="Times New Roman"/>
      <family val="1"/>
    </font>
    <font>
      <b/>
      <sz val="9"/>
      <color indexed="81"/>
      <name val="Tahoma"/>
      <family val="2"/>
    </font>
    <font>
      <sz val="9"/>
      <color indexed="81"/>
      <name val="Tahoma"/>
      <family val="2"/>
    </font>
    <font>
      <b/>
      <sz val="10"/>
      <color indexed="81"/>
      <name val="Calibri"/>
      <family val="2"/>
    </font>
    <font>
      <sz val="10"/>
      <color indexed="8"/>
      <name val="Calibri"/>
      <family val="2"/>
    </font>
    <font>
      <b/>
      <sz val="8"/>
      <color indexed="8"/>
      <name val="Times New Roman"/>
      <family val="1"/>
    </font>
    <font>
      <b/>
      <i/>
      <sz val="12"/>
      <color indexed="8"/>
      <name val="Times New Roman"/>
      <family val="1"/>
    </font>
    <font>
      <b/>
      <sz val="12"/>
      <color theme="1"/>
      <name val="Times New Roman"/>
      <family val="1"/>
    </font>
    <font>
      <sz val="12"/>
      <color theme="1"/>
      <name val="Times New Roman"/>
      <family val="1"/>
      <charset val="163"/>
    </font>
    <font>
      <i/>
      <sz val="12"/>
      <name val="Times New Roman"/>
      <family val="1"/>
    </font>
    <font>
      <b/>
      <sz val="13"/>
      <color theme="1"/>
      <name val="Times New Roman"/>
      <family val="1"/>
      <charset val="163"/>
    </font>
    <font>
      <b/>
      <sz val="12"/>
      <color theme="1"/>
      <name val="Times New Roman"/>
      <family val="1"/>
      <charset val="163"/>
    </font>
    <font>
      <i/>
      <sz val="12"/>
      <color theme="1"/>
      <name val="Times New Roman"/>
      <family val="1"/>
      <charset val="163"/>
    </font>
    <font>
      <sz val="9"/>
      <name val="Times New Roman"/>
      <family val="1"/>
    </font>
    <font>
      <i/>
      <sz val="9"/>
      <name val="Times New Roman"/>
      <family val="1"/>
    </font>
    <font>
      <b/>
      <sz val="13"/>
      <name val="Times New Roman"/>
      <family val="1"/>
    </font>
    <font>
      <i/>
      <sz val="13"/>
      <name val="Times New Roman"/>
      <family val="1"/>
    </font>
    <font>
      <sz val="13"/>
      <name val="Times New Roman"/>
      <family val="1"/>
    </font>
    <font>
      <sz val="13"/>
      <color rgb="FFFF0000"/>
      <name val="Times New Roman"/>
      <family val="1"/>
    </font>
    <font>
      <b/>
      <i/>
      <sz val="13"/>
      <name val="Times New Roman"/>
      <family val="1"/>
    </font>
    <font>
      <i/>
      <sz val="16"/>
      <name val="Times New Roman"/>
      <family val="1"/>
    </font>
    <font>
      <b/>
      <sz val="16"/>
      <name val="Times New Roman"/>
      <family val="1"/>
    </font>
    <font>
      <sz val="16"/>
      <name val="Times New Roman"/>
      <family val="1"/>
    </font>
    <font>
      <i/>
      <sz val="14"/>
      <name val="Times New Roman"/>
      <family val="1"/>
    </font>
    <font>
      <sz val="14"/>
      <name val="Times New Roman"/>
      <family val="1"/>
    </font>
    <font>
      <sz val="14"/>
      <color rgb="FFFF0000"/>
      <name val="Times New Roman"/>
      <family val="1"/>
    </font>
    <font>
      <b/>
      <sz val="18"/>
      <name val="Times New Roman"/>
      <family val="1"/>
    </font>
    <font>
      <i/>
      <sz val="18"/>
      <name val="Times New Roman"/>
      <family val="1"/>
      <charset val="163"/>
    </font>
    <font>
      <b/>
      <sz val="14"/>
      <name val="Times New Roman"/>
      <family val="1"/>
      <charset val="163"/>
    </font>
    <font>
      <b/>
      <i/>
      <sz val="14"/>
      <name val="Times New Roman"/>
      <family val="1"/>
      <charset val="163"/>
    </font>
    <font>
      <b/>
      <sz val="14"/>
      <color rgb="FFFF0000"/>
      <name val="Times New Roman"/>
      <family val="1"/>
    </font>
    <font>
      <b/>
      <i/>
      <sz val="10"/>
      <color theme="0"/>
      <name val="Times New Roman"/>
      <family val="1"/>
    </font>
    <font>
      <sz val="10"/>
      <color theme="0"/>
      <name val="Arial"/>
      <family val="2"/>
    </font>
    <font>
      <i/>
      <sz val="10"/>
      <name val="Arial"/>
      <family val="2"/>
    </font>
    <font>
      <b/>
      <sz val="10"/>
      <name val="Arial"/>
      <family val="2"/>
    </font>
    <font>
      <sz val="12"/>
      <name val=".VnArial Narrow"/>
      <family val="2"/>
    </font>
    <font>
      <b/>
      <sz val="10"/>
      <color theme="1"/>
      <name val="Times New Roman"/>
      <family val="1"/>
      <charset val="163"/>
    </font>
    <font>
      <i/>
      <sz val="10"/>
      <color indexed="8"/>
      <name val="Times New Roman"/>
      <family val="1"/>
    </font>
    <font>
      <sz val="12"/>
      <color theme="1"/>
      <name val="Times New Roman"/>
      <family val="1"/>
    </font>
    <font>
      <i/>
      <sz val="12"/>
      <color theme="1"/>
      <name val="Times New Roman"/>
      <family val="1"/>
    </font>
    <font>
      <b/>
      <sz val="13"/>
      <color rgb="FFFF0000"/>
      <name val="Times New Roman"/>
      <family val="1"/>
    </font>
    <font>
      <i/>
      <sz val="13"/>
      <color rgb="FFFF0000"/>
      <name val="Times New Roman"/>
      <family val="1"/>
    </font>
    <font>
      <b/>
      <sz val="14"/>
      <color rgb="FFFF0000"/>
      <name val="Times New Roman"/>
      <family val="1"/>
      <charset val="163"/>
    </font>
    <font>
      <b/>
      <i/>
      <sz val="14"/>
      <color rgb="FFFF0000"/>
      <name val="Times New Roman"/>
      <family val="1"/>
      <charset val="163"/>
    </font>
    <font>
      <b/>
      <sz val="12"/>
      <color rgb="FFFF0000"/>
      <name val="Times New Roman"/>
      <family val="1"/>
      <charset val="163"/>
    </font>
    <font>
      <sz val="12"/>
      <color theme="0"/>
      <name val="Times New Roman"/>
      <family val="1"/>
      <charset val="163"/>
    </font>
    <font>
      <b/>
      <i/>
      <sz val="12"/>
      <color rgb="FFFF0000"/>
      <name val="Times New Roman"/>
      <family val="1"/>
      <charset val="163"/>
    </font>
    <font>
      <i/>
      <sz val="12"/>
      <color rgb="FFFF0000"/>
      <name val="Times New Roman"/>
      <family val="1"/>
      <charset val="163"/>
    </font>
    <font>
      <b/>
      <i/>
      <sz val="12"/>
      <color theme="1"/>
      <name val="Times New Roman"/>
      <family val="1"/>
      <charset val="163"/>
    </font>
    <font>
      <b/>
      <sz val="12"/>
      <color rgb="FFFF0000"/>
      <name val="Times New Roman"/>
      <family val="1"/>
    </font>
    <font>
      <b/>
      <sz val="14"/>
      <color theme="1"/>
      <name val="Times New Roman"/>
      <family val="1"/>
    </font>
    <font>
      <sz val="12"/>
      <color rgb="FFFF0000"/>
      <name val="Times New Roman"/>
      <family val="1"/>
    </font>
    <font>
      <i/>
      <sz val="10"/>
      <color rgb="FFFF0000"/>
      <name val="Times New Roman"/>
      <family val="1"/>
    </font>
    <font>
      <sz val="12"/>
      <name val="Times New Roman"/>
      <family val="1"/>
      <charset val="163"/>
    </font>
    <font>
      <i/>
      <sz val="12"/>
      <name val="Times New Roman"/>
      <family val="1"/>
      <charset val="163"/>
    </font>
    <font>
      <i/>
      <sz val="10"/>
      <color theme="1"/>
      <name val="Times New Roman"/>
      <family val="1"/>
      <charset val="163"/>
    </font>
    <font>
      <sz val="18"/>
      <name val="Times New Roman"/>
      <family val="1"/>
    </font>
    <font>
      <i/>
      <sz val="15"/>
      <name val="Times New Roman"/>
      <family val="1"/>
    </font>
    <font>
      <b/>
      <sz val="16"/>
      <color rgb="FFFF0000"/>
      <name val="Times New Roman"/>
      <family val="1"/>
    </font>
    <font>
      <b/>
      <i/>
      <sz val="16"/>
      <name val="Times New Roman"/>
      <family val="1"/>
    </font>
    <font>
      <b/>
      <i/>
      <sz val="14"/>
      <name val="Times New Roman"/>
      <family val="1"/>
    </font>
    <font>
      <sz val="16"/>
      <color rgb="FFFF0000"/>
      <name val="Times New Roman"/>
      <family val="1"/>
    </font>
    <font>
      <b/>
      <sz val="9"/>
      <color indexed="81"/>
      <name val="Tahoma"/>
      <family val="2"/>
      <charset val="163"/>
    </font>
    <font>
      <sz val="9"/>
      <color indexed="81"/>
      <name val="Tahoma"/>
      <family val="2"/>
      <charset val="163"/>
    </font>
    <font>
      <b/>
      <sz val="12"/>
      <color indexed="81"/>
      <name val="Times New Roman"/>
      <family val="1"/>
    </font>
    <font>
      <b/>
      <sz val="14"/>
      <color indexed="81"/>
      <name val="Tahoma"/>
      <family val="2"/>
    </font>
    <font>
      <b/>
      <sz val="9"/>
      <color indexed="81"/>
      <name val="Times New Roman"/>
      <family val="1"/>
    </font>
    <font>
      <sz val="9"/>
      <color indexed="81"/>
      <name val="Times New Roman"/>
      <family val="1"/>
    </font>
    <font>
      <i/>
      <sz val="18"/>
      <name val="Times New Roman"/>
      <family val="1"/>
    </font>
    <font>
      <i/>
      <sz val="14"/>
      <name val="Times New Roman"/>
      <family val="1"/>
      <charset val="163"/>
    </font>
    <font>
      <b/>
      <sz val="12"/>
      <color rgb="FF3F3F3F"/>
      <name val="Times New Roman"/>
      <family val="2"/>
    </font>
    <font>
      <b/>
      <sz val="14"/>
      <color theme="1"/>
      <name val="Times New Roman"/>
      <family val="1"/>
      <charset val="163"/>
    </font>
    <font>
      <b/>
      <sz val="18"/>
      <color theme="1"/>
      <name val="Times New Roman"/>
      <family val="1"/>
    </font>
    <font>
      <i/>
      <sz val="18"/>
      <color theme="1"/>
      <name val="Times New Roman"/>
      <family val="1"/>
    </font>
    <font>
      <vertAlign val="superscript"/>
      <sz val="12"/>
      <name val="Times New Roman"/>
      <family val="1"/>
    </font>
    <font>
      <sz val="12"/>
      <color theme="1"/>
      <name val="Times New Roman"/>
      <family val="2"/>
    </font>
    <font>
      <b/>
      <i/>
      <sz val="12"/>
      <color theme="1"/>
      <name val="Times New Roman"/>
      <family val="1"/>
    </font>
    <font>
      <b/>
      <i/>
      <sz val="12"/>
      <name val="Times New Roman"/>
      <family val="1"/>
    </font>
    <font>
      <sz val="12"/>
      <color indexed="8"/>
      <name val="Times New Roman"/>
      <family val="1"/>
    </font>
    <font>
      <b/>
      <sz val="13"/>
      <color theme="1"/>
      <name val="Times New Roman"/>
      <family val="1"/>
    </font>
    <font>
      <sz val="8"/>
      <color theme="1"/>
      <name val="Times New Roman"/>
      <family val="1"/>
    </font>
    <font>
      <sz val="11"/>
      <color indexed="8"/>
      <name val="Arial"/>
      <family val="2"/>
      <charset val="163"/>
    </font>
    <font>
      <sz val="9"/>
      <color theme="1"/>
      <name val="Times New Roman"/>
      <family val="1"/>
    </font>
    <font>
      <b/>
      <sz val="9"/>
      <color theme="1"/>
      <name val="Times New Roman"/>
      <family val="1"/>
    </font>
    <font>
      <sz val="13"/>
      <color theme="1"/>
      <name val="Times New Roman"/>
      <family val="1"/>
    </font>
    <font>
      <b/>
      <u/>
      <sz val="8"/>
      <name val="Times New Roman"/>
      <family val="1"/>
    </font>
    <font>
      <sz val="8"/>
      <color rgb="FFFF0000"/>
      <name val="Times New Roman"/>
      <family val="1"/>
    </font>
    <font>
      <b/>
      <sz val="12"/>
      <name val="Times New Roman"/>
      <family val="2"/>
    </font>
    <font>
      <sz val="12"/>
      <name val="Times New Roman"/>
      <family val="2"/>
    </font>
    <font>
      <sz val="10"/>
      <name val="Times New Roman"/>
      <family val="2"/>
    </font>
    <font>
      <i/>
      <sz val="12"/>
      <name val="Times New Roman"/>
      <family val="2"/>
    </font>
    <font>
      <sz val="11"/>
      <name val="Calibri"/>
      <family val="2"/>
      <scheme val="minor"/>
    </font>
    <font>
      <i/>
      <sz val="14"/>
      <color theme="1"/>
      <name val="Times New Roman"/>
      <family val="1"/>
      <charset val="163"/>
    </font>
    <font>
      <b/>
      <sz val="10"/>
      <color rgb="FFFF0000"/>
      <name val="Times New Roman"/>
      <family val="1"/>
      <charset val="163"/>
    </font>
    <font>
      <b/>
      <sz val="10"/>
      <name val="Times New Roman"/>
      <family val="1"/>
      <charset val="163"/>
    </font>
    <font>
      <sz val="10"/>
      <color indexed="8"/>
      <name val="MS Sans Serif"/>
      <family val="2"/>
    </font>
    <font>
      <sz val="12"/>
      <name val="돋움체"/>
      <family val="3"/>
      <charset val="129"/>
    </font>
    <font>
      <sz val="12"/>
      <name val="VNtimes new roman"/>
      <family val="2"/>
    </font>
    <font>
      <sz val="10"/>
      <name val="??"/>
      <family val="3"/>
      <charset val="129"/>
    </font>
    <font>
      <sz val="10"/>
      <name val="AngsanaUPC"/>
      <family val="1"/>
    </font>
    <font>
      <sz val="10"/>
      <name val="Arial"/>
      <family val="2"/>
      <charset val="1"/>
    </font>
    <font>
      <sz val="10"/>
      <name val="Helv"/>
      <family val="2"/>
    </font>
    <font>
      <sz val="10"/>
      <color indexed="8"/>
      <name val="Arial"/>
      <family val="2"/>
      <charset val="163"/>
    </font>
    <font>
      <sz val="12"/>
      <name val="VNI-Helve"/>
    </font>
    <font>
      <sz val="11"/>
      <name val="‚l‚r ‚oƒSƒVƒbƒN"/>
      <family val="3"/>
      <charset val="128"/>
    </font>
    <font>
      <sz val="10"/>
      <name val="Arial"/>
      <family val="2"/>
      <charset val="163"/>
    </font>
    <font>
      <sz val="10"/>
      <name val=".VnArial NarrowH"/>
      <family val="2"/>
    </font>
    <font>
      <b/>
      <u/>
      <sz val="10"/>
      <name val="VNI-Times"/>
    </font>
    <font>
      <b/>
      <sz val="10"/>
      <name val=".VnArial"/>
      <family val="2"/>
    </font>
    <font>
      <sz val="10"/>
      <name val="VnTimes"/>
    </font>
    <font>
      <sz val="12"/>
      <color indexed="10"/>
      <name val=".VnArial Narrow"/>
      <family val="2"/>
    </font>
    <font>
      <sz val="14"/>
      <name val=".VnTimeH"/>
      <family val="2"/>
    </font>
    <font>
      <b/>
      <sz val="12"/>
      <color indexed="63"/>
      <name val="VNI-Times"/>
    </font>
    <font>
      <b/>
      <i/>
      <sz val="14"/>
      <name val="VNTime"/>
      <family val="2"/>
    </font>
    <font>
      <sz val="11"/>
      <name val="µ¸¿ò"/>
      <charset val="129"/>
    </font>
    <font>
      <sz val="12"/>
      <name val="¹ÙÅÁÃ¼"/>
      <family val="1"/>
      <charset val="129"/>
    </font>
    <font>
      <b/>
      <sz val="11"/>
      <color indexed="52"/>
      <name val="Calibri"/>
      <family val="2"/>
      <charset val="163"/>
    </font>
    <font>
      <b/>
      <sz val="10"/>
      <name val="Helv"/>
    </font>
    <font>
      <b/>
      <sz val="12"/>
      <color theme="0"/>
      <name val="Times New Roman"/>
      <family val="2"/>
    </font>
    <font>
      <b/>
      <sz val="8"/>
      <name val="Arial"/>
      <family val="2"/>
    </font>
    <font>
      <sz val="11"/>
      <color indexed="63"/>
      <name val="Calibri"/>
      <family val="2"/>
    </font>
    <font>
      <u val="singleAccounting"/>
      <sz val="11"/>
      <name val="Times New Roman"/>
      <family val="1"/>
    </font>
    <font>
      <sz val="11"/>
      <color indexed="8"/>
      <name val="Times New Roman"/>
      <family val="2"/>
    </font>
    <font>
      <sz val="11"/>
      <name val="UVnTime"/>
    </font>
    <font>
      <sz val="10"/>
      <color indexed="8"/>
      <name val="Times New Roman"/>
      <family val="2"/>
    </font>
    <font>
      <sz val="11"/>
      <color theme="1"/>
      <name val="Calibri"/>
      <family val="2"/>
      <charset val="163"/>
      <scheme val="minor"/>
    </font>
    <font>
      <sz val="11"/>
      <color indexed="8"/>
      <name val="Calibri"/>
      <family val="2"/>
      <charset val="163"/>
    </font>
    <font>
      <sz val="11"/>
      <color indexed="8"/>
      <name val="Arial Narrow"/>
      <family val="2"/>
    </font>
    <font>
      <b/>
      <sz val="12"/>
      <name val="VNTime"/>
      <family val="2"/>
    </font>
    <font>
      <sz val="11"/>
      <color indexed="12"/>
      <name val="Times New Roman"/>
      <family val="1"/>
    </font>
    <font>
      <sz val="12"/>
      <name val="???"/>
      <family val="3"/>
      <charset val="129"/>
    </font>
    <font>
      <b/>
      <sz val="12"/>
      <name val="VNTimeH"/>
      <family val="2"/>
    </font>
    <font>
      <sz val="10"/>
      <name val="Arial CE"/>
    </font>
    <font>
      <sz val="10"/>
      <name val="VNI-Helve-Condense"/>
    </font>
    <font>
      <sz val="11"/>
      <color indexed="8"/>
      <name val="Calibri"/>
      <family val="2"/>
      <charset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0"/>
      <name val=".VnArialH"/>
      <family val="2"/>
    </font>
    <font>
      <b/>
      <sz val="12"/>
      <name val=".VnBook-AntiquaH"/>
      <family val="2"/>
    </font>
    <font>
      <b/>
      <sz val="12"/>
      <name val="Helv"/>
    </font>
    <font>
      <u/>
      <sz val="12"/>
      <color indexed="12"/>
      <name val="Times New Roman"/>
      <family val="1"/>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8"/>
      <name val="Times New Roman"/>
      <family val="1"/>
      <charset val="163"/>
    </font>
    <font>
      <i/>
      <sz val="10"/>
      <name val=".VnTime"/>
      <family val="2"/>
    </font>
    <font>
      <b/>
      <sz val="11"/>
      <name val="Helv"/>
    </font>
    <font>
      <b/>
      <sz val="12"/>
      <name val="VN-NTime"/>
    </font>
    <font>
      <sz val="12"/>
      <name val="바탕체"/>
      <family val="1"/>
      <charset val="129"/>
    </font>
    <font>
      <sz val="12"/>
      <name val="timesnewroman"/>
    </font>
    <font>
      <sz val="12"/>
      <color theme="1"/>
      <name val="Times New Roman"/>
      <family val="2"/>
      <charset val="163"/>
    </font>
    <font>
      <sz val="11"/>
      <color indexed="8"/>
      <name val="Helvetica Neue"/>
    </font>
    <font>
      <sz val="12"/>
      <color theme="1"/>
      <name val="Arial"/>
      <family val="2"/>
    </font>
    <font>
      <sz val="11"/>
      <name val="VNI-Aptima"/>
    </font>
    <font>
      <sz val="14"/>
      <name val="System"/>
      <family val="2"/>
    </font>
    <font>
      <b/>
      <sz val="11"/>
      <color indexed="63"/>
      <name val="Calibri"/>
      <family val="2"/>
      <charset val="163"/>
    </font>
    <font>
      <sz val="14"/>
      <name val=".VnArial Narrow"/>
      <family val="2"/>
    </font>
    <font>
      <sz val="12"/>
      <name val="Helv"/>
      <family val="2"/>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0.5"/>
      <name val=".VnAvantH"/>
      <family val="2"/>
    </font>
    <font>
      <sz val="10"/>
      <name val="VNbook-Antiqua"/>
    </font>
    <font>
      <sz val="10"/>
      <name val="Symbol"/>
      <family val="1"/>
      <charset val="2"/>
    </font>
    <font>
      <sz val="13"/>
      <name val=".VnArial"/>
      <family val="2"/>
    </font>
    <font>
      <b/>
      <sz val="10"/>
      <name val="VNI-Univer"/>
    </font>
    <font>
      <sz val="10"/>
      <name val=".VnBook-Antiqua"/>
      <family val="2"/>
    </font>
    <font>
      <b/>
      <sz val="12"/>
      <name val="VNI-Times"/>
    </font>
    <font>
      <sz val="11"/>
      <name val=".VnAvant"/>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1"/>
    </font>
    <font>
      <b/>
      <sz val="10"/>
      <name val="VN Helvetica"/>
    </font>
    <font>
      <sz val="10"/>
      <name val="VN Helvetica"/>
    </font>
    <font>
      <sz val="10"/>
      <name val="Geneva"/>
      <family val="2"/>
    </font>
    <font>
      <b/>
      <i/>
      <sz val="12"/>
      <name val=".VnTime"/>
      <family val="2"/>
    </font>
    <font>
      <sz val="12"/>
      <color indexed="8"/>
      <name val="바탕체"/>
      <family val="3"/>
    </font>
    <font>
      <sz val="10"/>
      <name val="명조"/>
      <family val="3"/>
      <charset val="129"/>
    </font>
    <font>
      <sz val="10"/>
      <name val="돋움체"/>
      <family val="3"/>
      <charset val="129"/>
    </font>
  </fonts>
  <fills count="7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rgb="FFF2F2F2"/>
      </patternFill>
    </fill>
    <fill>
      <patternFill patternType="solid">
        <fgColor rgb="FFA5A5A5"/>
      </patternFill>
    </fill>
    <fill>
      <patternFill patternType="solid">
        <fgColor indexed="13"/>
        <bgColor indexed="64"/>
      </patternFill>
    </fill>
    <fill>
      <patternFill patternType="solid">
        <fgColor indexed="23"/>
        <bgColor indexed="64"/>
      </patternFill>
    </fill>
    <fill>
      <patternFill patternType="solid">
        <fgColor indexed="27"/>
        <bgColor indexed="64"/>
      </patternFill>
    </fill>
    <fill>
      <patternFill patternType="solid">
        <fgColor indexed="26"/>
        <bgColor indexed="64"/>
      </patternFill>
    </fill>
    <fill>
      <patternFill patternType="solid">
        <fgColor indexed="15"/>
        <bgColor indexed="64"/>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style="thin">
        <color auto="1"/>
      </left>
      <right/>
      <top style="thin">
        <color auto="1"/>
      </top>
      <bottom style="thin">
        <color auto="1"/>
      </bottom>
      <diagonal/>
    </border>
    <border>
      <left/>
      <right/>
      <top/>
      <bottom style="double">
        <color indexed="52"/>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auto="1"/>
      </right>
      <top style="hair">
        <color auto="1"/>
      </top>
      <bottom style="hair">
        <color auto="1"/>
      </bottom>
      <diagonal/>
    </border>
    <border>
      <left/>
      <right/>
      <top style="thin">
        <color indexed="62"/>
      </top>
      <bottom style="double">
        <color indexed="62"/>
      </bottom>
      <diagonal/>
    </border>
    <border>
      <left/>
      <right/>
      <top style="double">
        <color auto="1"/>
      </top>
      <bottom/>
      <diagonal/>
    </border>
    <border>
      <left style="medium">
        <color auto="1"/>
      </left>
      <right style="thin">
        <color auto="1"/>
      </right>
      <top/>
      <bottom/>
      <diagonal/>
    </border>
    <border>
      <left style="thin">
        <color auto="1"/>
      </left>
      <right style="thin">
        <color auto="1"/>
      </right>
      <top/>
      <bottom/>
      <diagonal/>
    </border>
    <border>
      <left/>
      <right style="medium">
        <color indexed="0"/>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diagonal/>
    </border>
    <border>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theme="1" tint="0.499984740745262"/>
      </left>
      <right style="thin">
        <color theme="1" tint="0.499984740745262"/>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auto="1"/>
      </top>
      <bottom style="hair">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double">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style="thin">
        <color indexed="64"/>
      </left>
      <right style="thin">
        <color indexed="64"/>
      </right>
      <top style="thin">
        <color indexed="8"/>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9685">
    <xf numFmtId="0" fontId="0" fillId="0" borderId="0"/>
    <xf numFmtId="169"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lignment vertical="top"/>
    </xf>
    <xf numFmtId="0" fontId="12" fillId="0" borderId="0">
      <alignment vertical="top"/>
    </xf>
    <xf numFmtId="0" fontId="12" fillId="0" borderId="0">
      <alignment vertical="top"/>
    </xf>
    <xf numFmtId="175" fontId="9" fillId="0" borderId="0" applyFont="0" applyFill="0" applyBorder="0" applyAlignment="0" applyProtection="0"/>
    <xf numFmtId="0" fontId="13" fillId="0" borderId="0"/>
    <xf numFmtId="0" fontId="13" fillId="0" borderId="0"/>
    <xf numFmtId="166" fontId="14" fillId="0" borderId="0" applyFont="0" applyFill="0" applyBorder="0" applyAlignment="0" applyProtection="0"/>
    <xf numFmtId="176" fontId="10" fillId="0" borderId="0" applyFont="0" applyFill="0" applyBorder="0" applyAlignment="0" applyProtection="0"/>
    <xf numFmtId="0" fontId="11" fillId="0" borderId="0" applyNumberFormat="0" applyFill="0" applyBorder="0" applyAlignment="0" applyProtection="0"/>
    <xf numFmtId="177" fontId="14"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178" fontId="14" fillId="0" borderId="0" applyFont="0" applyFill="0" applyBorder="0" applyAlignment="0" applyProtection="0"/>
    <xf numFmtId="42"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44" fontId="8"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80" fontId="8" fillId="0" borderId="0" applyFont="0" applyFill="0" applyBorder="0" applyAlignment="0" applyProtection="0"/>
    <xf numFmtId="179" fontId="10" fillId="0" borderId="0" applyFont="0" applyFill="0" applyBorder="0" applyAlignment="0" applyProtection="0"/>
    <xf numFmtId="44"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1" fontId="14" fillId="0" borderId="0" applyFont="0" applyFill="0" applyBorder="0" applyAlignment="0" applyProtection="0"/>
    <xf numFmtId="0"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41" fontId="8"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43" fontId="8" fillId="0" borderId="0" applyFont="0" applyFill="0" applyBorder="0" applyAlignment="0" applyProtection="0"/>
    <xf numFmtId="185" fontId="14" fillId="0" borderId="0" applyFont="0" applyFill="0" applyBorder="0" applyAlignment="0" applyProtection="0"/>
    <xf numFmtId="41" fontId="8"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6" fontId="14" fillId="0" borderId="0" applyFont="0" applyFill="0" applyBorder="0" applyAlignment="0" applyProtection="0"/>
    <xf numFmtId="178" fontId="14" fillId="0" borderId="0" applyFont="0" applyFill="0" applyBorder="0" applyAlignment="0" applyProtection="0"/>
    <xf numFmtId="176" fontId="10" fillId="0" borderId="0" applyFont="0" applyFill="0" applyBorder="0" applyAlignment="0" applyProtection="0"/>
    <xf numFmtId="177" fontId="14" fillId="0" borderId="0" applyFont="0" applyFill="0" applyBorder="0" applyAlignment="0" applyProtection="0"/>
    <xf numFmtId="166" fontId="14" fillId="0" borderId="0" applyFont="0" applyFill="0" applyBorder="0" applyAlignment="0" applyProtection="0"/>
    <xf numFmtId="176" fontId="14" fillId="0" borderId="0" applyFont="0" applyFill="0" applyBorder="0" applyAlignment="0" applyProtection="0"/>
    <xf numFmtId="6" fontId="8"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8" fontId="8" fillId="0" borderId="0" applyFont="0" applyFill="0" applyBorder="0" applyAlignment="0" applyProtection="0"/>
    <xf numFmtId="186" fontId="14" fillId="0" borderId="0" applyFont="0" applyFill="0" applyBorder="0" applyAlignment="0" applyProtection="0"/>
    <xf numFmtId="6" fontId="8" fillId="0" borderId="0" applyFont="0" applyFill="0" applyBorder="0" applyAlignment="0" applyProtection="0"/>
    <xf numFmtId="176" fontId="14" fillId="0" borderId="0" applyFont="0" applyFill="0" applyBorder="0" applyAlignment="0" applyProtection="0"/>
    <xf numFmtId="8" fontId="8"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41" fontId="8" fillId="0" borderId="0" applyFont="0" applyFill="0" applyBorder="0" applyAlignment="0" applyProtection="0"/>
    <xf numFmtId="187" fontId="14" fillId="0" borderId="0" applyFont="0" applyFill="0" applyBorder="0" applyAlignment="0" applyProtection="0"/>
    <xf numFmtId="8" fontId="8" fillId="0" borderId="0" applyFont="0" applyFill="0" applyBorder="0" applyAlignment="0" applyProtection="0"/>
    <xf numFmtId="181" fontId="14" fillId="0" borderId="0" applyFont="0" applyFill="0" applyBorder="0" applyAlignment="0" applyProtection="0"/>
    <xf numFmtId="0"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41" fontId="8"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43" fontId="8" fillId="0" borderId="0" applyFont="0" applyFill="0" applyBorder="0" applyAlignment="0" applyProtection="0"/>
    <xf numFmtId="185" fontId="14" fillId="0" borderId="0" applyFont="0" applyFill="0" applyBorder="0" applyAlignment="0" applyProtection="0"/>
    <xf numFmtId="41" fontId="8" fillId="0" borderId="0" applyFont="0" applyFill="0" applyBorder="0" applyAlignment="0" applyProtection="0"/>
    <xf numFmtId="181"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191"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42" fontId="8"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44" fontId="8" fillId="0" borderId="0" applyFont="0" applyFill="0" applyBorder="0" applyAlignment="0" applyProtection="0"/>
    <xf numFmtId="192" fontId="14" fillId="0" borderId="0" applyFont="0" applyFill="0" applyBorder="0" applyAlignment="0" applyProtection="0"/>
    <xf numFmtId="42"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6" fontId="10" fillId="0" borderId="0" applyFont="0" applyFill="0" applyBorder="0" applyAlignment="0" applyProtection="0"/>
    <xf numFmtId="177" fontId="14" fillId="0" borderId="0" applyFont="0" applyFill="0" applyBorder="0" applyAlignment="0" applyProtection="0"/>
    <xf numFmtId="166" fontId="14" fillId="0" borderId="0" applyFont="0" applyFill="0" applyBorder="0" applyAlignment="0" applyProtection="0"/>
    <xf numFmtId="176" fontId="14" fillId="0" borderId="0" applyFont="0" applyFill="0" applyBorder="0" applyAlignment="0" applyProtection="0"/>
    <xf numFmtId="6" fontId="8"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8" fontId="8" fillId="0" borderId="0" applyFont="0" applyFill="0" applyBorder="0" applyAlignment="0" applyProtection="0"/>
    <xf numFmtId="186" fontId="14" fillId="0" borderId="0" applyFont="0" applyFill="0" applyBorder="0" applyAlignment="0" applyProtection="0"/>
    <xf numFmtId="6" fontId="8" fillId="0" borderId="0" applyFont="0" applyFill="0" applyBorder="0" applyAlignment="0" applyProtection="0"/>
    <xf numFmtId="176" fontId="14" fillId="0" borderId="0" applyFont="0" applyFill="0" applyBorder="0" applyAlignment="0" applyProtection="0"/>
    <xf numFmtId="8" fontId="8"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41" fontId="8" fillId="0" borderId="0" applyFont="0" applyFill="0" applyBorder="0" applyAlignment="0" applyProtection="0"/>
    <xf numFmtId="187" fontId="14" fillId="0" borderId="0" applyFont="0" applyFill="0" applyBorder="0" applyAlignment="0" applyProtection="0"/>
    <xf numFmtId="8" fontId="8"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191"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42" fontId="8"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44" fontId="8" fillId="0" borderId="0" applyFont="0" applyFill="0" applyBorder="0" applyAlignment="0" applyProtection="0"/>
    <xf numFmtId="192" fontId="14" fillId="0" borderId="0" applyFont="0" applyFill="0" applyBorder="0" applyAlignment="0" applyProtection="0"/>
    <xf numFmtId="42"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1" fontId="14" fillId="0" borderId="0" applyFont="0" applyFill="0" applyBorder="0" applyAlignment="0" applyProtection="0"/>
    <xf numFmtId="0"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41" fontId="8"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43" fontId="8" fillId="0" borderId="0" applyFont="0" applyFill="0" applyBorder="0" applyAlignment="0" applyProtection="0"/>
    <xf numFmtId="185" fontId="14" fillId="0" borderId="0" applyFont="0" applyFill="0" applyBorder="0" applyAlignment="0" applyProtection="0"/>
    <xf numFmtId="41" fontId="8"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44" fontId="8"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80" fontId="8" fillId="0" borderId="0" applyFont="0" applyFill="0" applyBorder="0" applyAlignment="0" applyProtection="0"/>
    <xf numFmtId="179" fontId="10" fillId="0" borderId="0" applyFont="0" applyFill="0" applyBorder="0" applyAlignment="0" applyProtection="0"/>
    <xf numFmtId="44" fontId="8" fillId="0" borderId="0" applyFont="0" applyFill="0" applyBorder="0" applyAlignment="0" applyProtection="0"/>
    <xf numFmtId="166" fontId="14" fillId="0" borderId="0" applyFont="0" applyFill="0" applyBorder="0" applyAlignment="0" applyProtection="0"/>
    <xf numFmtId="176" fontId="14" fillId="0" borderId="0" applyFont="0" applyFill="0" applyBorder="0" applyAlignment="0" applyProtection="0"/>
    <xf numFmtId="6" fontId="8"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8" fontId="8" fillId="0" borderId="0" applyFont="0" applyFill="0" applyBorder="0" applyAlignment="0" applyProtection="0"/>
    <xf numFmtId="186" fontId="14" fillId="0" borderId="0" applyFont="0" applyFill="0" applyBorder="0" applyAlignment="0" applyProtection="0"/>
    <xf numFmtId="6" fontId="8" fillId="0" borderId="0" applyFont="0" applyFill="0" applyBorder="0" applyAlignment="0" applyProtection="0"/>
    <xf numFmtId="176" fontId="14" fillId="0" borderId="0" applyFont="0" applyFill="0" applyBorder="0" applyAlignment="0" applyProtection="0"/>
    <xf numFmtId="8" fontId="8"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41" fontId="8" fillId="0" borderId="0" applyFont="0" applyFill="0" applyBorder="0" applyAlignment="0" applyProtection="0"/>
    <xf numFmtId="187" fontId="14" fillId="0" borderId="0" applyFont="0" applyFill="0" applyBorder="0" applyAlignment="0" applyProtection="0"/>
    <xf numFmtId="8" fontId="8"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191"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42" fontId="8"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44" fontId="8" fillId="0" borderId="0" applyFont="0" applyFill="0" applyBorder="0" applyAlignment="0" applyProtection="0"/>
    <xf numFmtId="192" fontId="14" fillId="0" borderId="0" applyFont="0" applyFill="0" applyBorder="0" applyAlignment="0" applyProtection="0"/>
    <xf numFmtId="42"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1" fontId="14" fillId="0" borderId="0" applyFont="0" applyFill="0" applyBorder="0" applyAlignment="0" applyProtection="0"/>
    <xf numFmtId="0"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181" fontId="14" fillId="0" borderId="0" applyFont="0" applyFill="0" applyBorder="0" applyAlignment="0" applyProtection="0"/>
    <xf numFmtId="183" fontId="14" fillId="0" borderId="0" applyFont="0" applyFill="0" applyBorder="0" applyAlignment="0" applyProtection="0"/>
    <xf numFmtId="41" fontId="8"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43" fontId="8" fillId="0" borderId="0" applyFont="0" applyFill="0" applyBorder="0" applyAlignment="0" applyProtection="0"/>
    <xf numFmtId="185" fontId="14" fillId="0" borderId="0" applyFont="0" applyFill="0" applyBorder="0" applyAlignment="0" applyProtection="0"/>
    <xf numFmtId="41" fontId="8"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42"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44" fontId="8"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80" fontId="8" fillId="0" borderId="0" applyFont="0" applyFill="0" applyBorder="0" applyAlignment="0" applyProtection="0"/>
    <xf numFmtId="179" fontId="10" fillId="0" borderId="0" applyFont="0" applyFill="0" applyBorder="0" applyAlignment="0" applyProtection="0"/>
    <xf numFmtId="44"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4" fillId="0" borderId="0" applyFont="0" applyFill="0" applyBorder="0" applyAlignment="0" applyProtection="0"/>
    <xf numFmtId="0" fontId="15" fillId="0" borderId="0"/>
    <xf numFmtId="193" fontId="16" fillId="0" borderId="0" applyFont="0" applyFill="0" applyBorder="0" applyAlignment="0" applyProtection="0"/>
    <xf numFmtId="0" fontId="17" fillId="0" borderId="0" applyFont="0" applyFill="0" applyBorder="0" applyAlignment="0" applyProtection="0"/>
    <xf numFmtId="194" fontId="16"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4" fillId="0" borderId="0"/>
    <xf numFmtId="0" fontId="24" fillId="0" borderId="0"/>
    <xf numFmtId="195" fontId="18" fillId="0" borderId="0" applyFont="0" applyFill="0" applyBorder="0" applyAlignment="0" applyProtection="0"/>
    <xf numFmtId="1" fontId="25" fillId="0" borderId="1" applyBorder="0" applyAlignment="0">
      <alignment horizontal="center"/>
    </xf>
    <xf numFmtId="195" fontId="18" fillId="0" borderId="0" applyFont="0" applyFill="0" applyBorder="0" applyAlignment="0" applyProtection="0"/>
    <xf numFmtId="0" fontId="26" fillId="2" borderId="0"/>
    <xf numFmtId="0" fontId="26" fillId="2" borderId="0"/>
    <xf numFmtId="195" fontId="18" fillId="0" borderId="0" applyFont="0" applyFill="0" applyBorder="0" applyAlignment="0" applyProtection="0"/>
    <xf numFmtId="0" fontId="26" fillId="2" borderId="0"/>
    <xf numFmtId="0" fontId="27" fillId="2" borderId="0"/>
    <xf numFmtId="0" fontId="27" fillId="2" borderId="0"/>
    <xf numFmtId="0" fontId="26" fillId="2" borderId="0"/>
    <xf numFmtId="195" fontId="18" fillId="0" borderId="0" applyFont="0" applyFill="0" applyBorder="0" applyAlignment="0" applyProtection="0"/>
    <xf numFmtId="0" fontId="26" fillId="2" borderId="0"/>
    <xf numFmtId="0" fontId="26" fillId="2" borderId="0"/>
    <xf numFmtId="0" fontId="27" fillId="2" borderId="0"/>
    <xf numFmtId="0" fontId="26" fillId="2" borderId="0"/>
    <xf numFmtId="0" fontId="26" fillId="2" borderId="0"/>
    <xf numFmtId="0" fontId="26" fillId="2" borderId="0"/>
    <xf numFmtId="0" fontId="27" fillId="2" borderId="0"/>
    <xf numFmtId="0" fontId="27" fillId="2" borderId="0"/>
    <xf numFmtId="0" fontId="26" fillId="2" borderId="0"/>
    <xf numFmtId="0" fontId="26" fillId="2" borderId="0"/>
    <xf numFmtId="0" fontId="27" fillId="2" borderId="0"/>
    <xf numFmtId="195" fontId="18" fillId="0" borderId="0" applyFont="0" applyFill="0" applyBorder="0" applyAlignment="0" applyProtection="0"/>
    <xf numFmtId="0" fontId="27" fillId="2" borderId="0"/>
    <xf numFmtId="0" fontId="26" fillId="2" borderId="0"/>
    <xf numFmtId="0" fontId="26" fillId="2" borderId="0"/>
    <xf numFmtId="9" fontId="28" fillId="0" borderId="0" applyBorder="0" applyAlignment="0" applyProtection="0"/>
    <xf numFmtId="0" fontId="29" fillId="2" borderId="0"/>
    <xf numFmtId="0" fontId="29" fillId="2" borderId="0"/>
    <xf numFmtId="0" fontId="29"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9" fillId="2" borderId="0"/>
    <xf numFmtId="0" fontId="9" fillId="0" borderId="0"/>
    <xf numFmtId="0" fontId="9" fillId="0" borderId="0"/>
    <xf numFmtId="0" fontId="9" fillId="0" borderId="0"/>
    <xf numFmtId="0" fontId="9"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1" fillId="2" borderId="0"/>
    <xf numFmtId="0" fontId="31" fillId="2" borderId="0"/>
    <xf numFmtId="0" fontId="31"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31" fillId="2" borderId="0"/>
    <xf numFmtId="0" fontId="32" fillId="0" borderId="0">
      <alignment wrapText="1"/>
    </xf>
    <xf numFmtId="0" fontId="32" fillId="0" borderId="0">
      <alignment wrapText="1"/>
    </xf>
    <xf numFmtId="0" fontId="32"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32" fillId="0" borderId="0">
      <alignment wrapText="1"/>
    </xf>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3" fillId="13"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0" borderId="0" applyNumberFormat="0" applyBorder="0" applyAlignment="0" applyProtection="0"/>
    <xf numFmtId="0" fontId="30" fillId="25" borderId="0" applyNumberFormat="0" applyBorder="0" applyAlignment="0" applyProtection="0"/>
    <xf numFmtId="0" fontId="33" fillId="21" borderId="0" applyNumberFormat="0" applyBorder="0" applyAlignment="0" applyProtection="0"/>
    <xf numFmtId="0" fontId="33" fillId="2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3" fillId="21" borderId="0" applyNumberFormat="0" applyBorder="0" applyAlignment="0" applyProtection="0"/>
    <xf numFmtId="0" fontId="33" fillId="14"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30" fillId="20" borderId="0" applyNumberFormat="0" applyBorder="0" applyAlignment="0" applyProtection="0"/>
    <xf numFmtId="0" fontId="30"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196" fontId="21"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197" fontId="21"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6" fillId="0" borderId="0">
      <alignment horizontal="center" wrapText="1"/>
      <protection locked="0"/>
    </xf>
    <xf numFmtId="0" fontId="36" fillId="0" borderId="0">
      <alignment horizontal="center" wrapText="1"/>
      <protection locked="0"/>
    </xf>
    <xf numFmtId="42" fontId="10" fillId="0" borderId="0" applyFont="0" applyFill="0" applyBorder="0" applyAlignment="0" applyProtection="0"/>
    <xf numFmtId="174" fontId="10"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4" fillId="0" borderId="0"/>
    <xf numFmtId="0" fontId="40" fillId="0" borderId="0"/>
    <xf numFmtId="0" fontId="34" fillId="0" borderId="0"/>
    <xf numFmtId="0" fontId="41" fillId="0" borderId="0"/>
    <xf numFmtId="198" fontId="21" fillId="0" borderId="0" applyFill="0" applyBorder="0" applyAlignment="0"/>
    <xf numFmtId="0" fontId="21" fillId="0" borderId="0" applyFill="0" applyBorder="0" applyAlignment="0"/>
    <xf numFmtId="199" fontId="42" fillId="0" borderId="0" applyFill="0" applyBorder="0" applyAlignment="0"/>
    <xf numFmtId="200" fontId="42" fillId="0" borderId="0" applyFill="0" applyBorder="0" applyAlignment="0"/>
    <xf numFmtId="201" fontId="42" fillId="0" borderId="0" applyFill="0" applyBorder="0" applyAlignment="0"/>
    <xf numFmtId="202" fontId="21" fillId="0" borderId="0" applyFill="0" applyBorder="0" applyAlignment="0"/>
    <xf numFmtId="202" fontId="21" fillId="0" borderId="0" applyFill="0" applyBorder="0" applyAlignment="0"/>
    <xf numFmtId="44" fontId="42" fillId="0" borderId="0" applyFill="0" applyBorder="0" applyAlignment="0"/>
    <xf numFmtId="203" fontId="42" fillId="0" borderId="0" applyFill="0" applyBorder="0" applyAlignment="0"/>
    <xf numFmtId="199" fontId="42" fillId="0" borderId="0" applyFill="0" applyBorder="0" applyAlignment="0"/>
    <xf numFmtId="0" fontId="43" fillId="30" borderId="6" applyNumberFormat="0" applyAlignment="0" applyProtection="0"/>
    <xf numFmtId="0" fontId="44" fillId="0" borderId="0"/>
    <xf numFmtId="204" fontId="14" fillId="0" borderId="0" applyFont="0" applyFill="0" applyBorder="0" applyAlignment="0" applyProtection="0"/>
    <xf numFmtId="0" fontId="45" fillId="31" borderId="7" applyNumberFormat="0" applyAlignment="0" applyProtection="0"/>
    <xf numFmtId="205" fontId="20" fillId="0" borderId="0" applyFont="0" applyFill="0" applyBorder="0" applyAlignment="0" applyProtection="0"/>
    <xf numFmtId="1" fontId="46" fillId="0" borderId="8" applyBorder="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206" fontId="47" fillId="0" borderId="0"/>
    <xf numFmtId="206" fontId="48" fillId="0" borderId="0"/>
    <xf numFmtId="206" fontId="48" fillId="0" borderId="0"/>
    <xf numFmtId="206" fontId="48" fillId="0" borderId="0"/>
    <xf numFmtId="167" fontId="49"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1" fillId="0" borderId="0" applyFont="0" applyFill="0" applyBorder="0" applyAlignment="0" applyProtection="0"/>
    <xf numFmtId="167" fontId="52" fillId="0" borderId="0" applyFont="0" applyFill="0" applyBorder="0" applyAlignment="0" applyProtection="0"/>
    <xf numFmtId="44" fontId="42" fillId="0" borderId="0" applyFont="0" applyFill="0" applyBorder="0" applyAlignment="0" applyProtection="0"/>
    <xf numFmtId="169" fontId="53" fillId="0" borderId="0" applyFont="0" applyFill="0" applyBorder="0" applyAlignment="0" applyProtection="0"/>
    <xf numFmtId="169" fontId="30" fillId="0" borderId="0" applyFont="0" applyFill="0" applyBorder="0" applyAlignment="0" applyProtection="0"/>
    <xf numFmtId="169" fontId="12" fillId="0" borderId="0" applyFont="0" applyFill="0" applyBorder="0" applyAlignment="0" applyProtection="0"/>
    <xf numFmtId="169" fontId="54" fillId="0" borderId="0" applyFont="0" applyFill="0" applyBorder="0" applyAlignment="0" applyProtection="0"/>
    <xf numFmtId="169" fontId="21" fillId="0" borderId="0" applyFont="0" applyFill="0" applyBorder="0" applyAlignment="0" applyProtection="0"/>
    <xf numFmtId="169" fontId="55" fillId="0" borderId="0" applyFont="0" applyFill="0" applyBorder="0" applyAlignment="0" applyProtection="0"/>
    <xf numFmtId="169" fontId="21" fillId="0" borderId="0" applyFont="0" applyFill="0" applyBorder="0" applyAlignment="0" applyProtection="0"/>
    <xf numFmtId="172" fontId="21"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9" fontId="50" fillId="0" borderId="0" applyFont="0" applyFill="0" applyBorder="0" applyAlignment="0" applyProtection="0"/>
    <xf numFmtId="169" fontId="55" fillId="0" borderId="0" applyFont="0" applyFill="0" applyBorder="0" applyAlignment="0" applyProtection="0"/>
    <xf numFmtId="169" fontId="49" fillId="0" borderId="0" applyFont="0" applyFill="0" applyBorder="0" applyAlignment="0" applyProtection="0"/>
    <xf numFmtId="169" fontId="54" fillId="0" borderId="0" applyFont="0" applyFill="0" applyBorder="0" applyAlignment="0" applyProtection="0"/>
    <xf numFmtId="169" fontId="21" fillId="0" borderId="0" applyFont="0" applyFill="0" applyBorder="0" applyAlignment="0" applyProtection="0"/>
    <xf numFmtId="169" fontId="55" fillId="0" borderId="0" applyFont="0" applyFill="0" applyBorder="0" applyAlignment="0" applyProtection="0"/>
    <xf numFmtId="43" fontId="50"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69" fontId="55" fillId="0" borderId="0" applyFont="0" applyFill="0" applyBorder="0" applyAlignment="0" applyProtection="0"/>
    <xf numFmtId="43" fontId="50" fillId="0" borderId="0" applyFont="0" applyFill="0" applyBorder="0" applyAlignment="0" applyProtection="0"/>
    <xf numFmtId="172" fontId="56" fillId="0" borderId="0" applyFont="0" applyFill="0" applyBorder="0" applyAlignment="0" applyProtection="0"/>
    <xf numFmtId="198" fontId="21" fillId="0" borderId="0" applyFont="0" applyFill="0" applyBorder="0" applyAlignment="0" applyProtection="0"/>
    <xf numFmtId="165" fontId="30" fillId="0" borderId="0" applyFont="0" applyFill="0" applyBorder="0" applyAlignment="0" applyProtection="0"/>
    <xf numFmtId="173" fontId="2" fillId="0" borderId="0" applyFont="0" applyFill="0" applyBorder="0" applyAlignment="0" applyProtection="0"/>
    <xf numFmtId="169" fontId="55" fillId="0" borderId="0" applyFont="0" applyFill="0" applyBorder="0" applyAlignment="0" applyProtection="0"/>
    <xf numFmtId="173" fontId="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43" fontId="2"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9" fillId="0" borderId="0" applyFont="0" applyFill="0" applyBorder="0" applyAlignment="0" applyProtection="0"/>
    <xf numFmtId="169" fontId="57" fillId="0" borderId="0" applyFont="0" applyFill="0" applyBorder="0" applyAlignment="0" applyProtection="0"/>
    <xf numFmtId="169" fontId="21" fillId="0" borderId="0" applyFont="0" applyFill="0" applyBorder="0" applyAlignment="0" applyProtection="0"/>
    <xf numFmtId="169" fontId="53" fillId="0" borderId="0" applyFont="0" applyFill="0" applyBorder="0" applyAlignment="0" applyProtection="0"/>
    <xf numFmtId="169" fontId="21" fillId="0" borderId="0" applyFont="0" applyFill="0" applyBorder="0" applyAlignment="0" applyProtection="0"/>
    <xf numFmtId="43" fontId="50" fillId="0" borderId="0" applyFont="0" applyFill="0" applyBorder="0" applyAlignment="0" applyProtection="0"/>
    <xf numFmtId="169" fontId="53" fillId="0" borderId="0" applyFont="0" applyFill="0" applyBorder="0" applyAlignment="0" applyProtection="0"/>
    <xf numFmtId="43" fontId="50" fillId="0" borderId="0" applyFont="0" applyFill="0" applyBorder="0" applyAlignment="0" applyProtection="0"/>
    <xf numFmtId="169" fontId="56" fillId="0" borderId="0" applyFont="0" applyFill="0" applyBorder="0" applyAlignment="0" applyProtection="0"/>
    <xf numFmtId="169" fontId="53" fillId="0" borderId="0" applyFont="0" applyFill="0" applyBorder="0" applyAlignment="0" applyProtection="0"/>
    <xf numFmtId="207" fontId="30" fillId="0" borderId="0" applyFont="0" applyFill="0" applyBorder="0" applyAlignment="0" applyProtection="0"/>
    <xf numFmtId="170" fontId="21" fillId="0" borderId="0" applyFont="0" applyFill="0" applyBorder="0" applyAlignment="0" applyProtection="0"/>
    <xf numFmtId="169" fontId="56" fillId="0" borderId="0" applyFont="0" applyFill="0" applyBorder="0" applyAlignment="0" applyProtection="0"/>
    <xf numFmtId="169" fontId="53" fillId="0" borderId="0" applyFont="0" applyFill="0" applyBorder="0" applyAlignment="0" applyProtection="0"/>
    <xf numFmtId="169" fontId="21" fillId="0" borderId="0" applyFont="0" applyFill="0" applyBorder="0" applyAlignment="0" applyProtection="0"/>
    <xf numFmtId="207" fontId="30" fillId="0" borderId="0" applyFont="0" applyFill="0" applyBorder="0" applyAlignment="0" applyProtection="0"/>
    <xf numFmtId="169" fontId="56" fillId="0" borderId="0" applyFont="0" applyFill="0" applyBorder="0" applyAlignment="0" applyProtection="0"/>
    <xf numFmtId="169" fontId="30" fillId="0" borderId="0" applyFont="0" applyFill="0" applyBorder="0" applyAlignment="0" applyProtection="0"/>
    <xf numFmtId="169" fontId="50" fillId="0" borderId="0" applyFont="0" applyFill="0" applyBorder="0" applyAlignment="0" applyProtection="0"/>
    <xf numFmtId="169" fontId="54" fillId="0" borderId="0" applyFont="0" applyFill="0" applyBorder="0" applyAlignment="0" applyProtection="0"/>
    <xf numFmtId="169" fontId="58" fillId="0" borderId="0" applyFont="0" applyFill="0" applyBorder="0" applyAlignment="0" applyProtection="0"/>
    <xf numFmtId="172" fontId="56" fillId="0" borderId="0" applyFont="0" applyFill="0" applyBorder="0" applyAlignment="0" applyProtection="0"/>
    <xf numFmtId="208" fontId="13" fillId="0" borderId="0"/>
    <xf numFmtId="208" fontId="13" fillId="0" borderId="0"/>
    <xf numFmtId="3" fontId="21" fillId="0" borderId="0" applyFont="0" applyFill="0" applyBorder="0" applyAlignment="0" applyProtection="0"/>
    <xf numFmtId="3" fontId="21" fillId="0" borderId="0" applyFont="0" applyFill="0" applyBorder="0" applyAlignment="0" applyProtection="0"/>
    <xf numFmtId="0" fontId="59" fillId="0" borderId="0" applyNumberFormat="0" applyAlignment="0">
      <alignment horizontal="left"/>
    </xf>
    <xf numFmtId="0" fontId="59" fillId="0" borderId="0" applyNumberFormat="0" applyAlignment="0">
      <alignment horizontal="left"/>
    </xf>
    <xf numFmtId="199" fontId="42" fillId="0" borderId="0" applyFont="0" applyFill="0" applyBorder="0" applyAlignment="0" applyProtection="0"/>
    <xf numFmtId="168" fontId="56" fillId="0" borderId="0" applyFont="0" applyFill="0" applyBorder="0" applyAlignment="0" applyProtection="0"/>
    <xf numFmtId="209" fontId="21" fillId="0" borderId="0" applyFont="0" applyFill="0" applyBorder="0" applyAlignment="0" applyProtection="0"/>
    <xf numFmtId="210" fontId="21" fillId="0" borderId="0" applyFont="0" applyFill="0" applyBorder="0" applyAlignment="0" applyProtection="0"/>
    <xf numFmtId="211" fontId="13" fillId="0" borderId="0"/>
    <xf numFmtId="211" fontId="13" fillId="0" borderId="0"/>
    <xf numFmtId="0" fontId="21" fillId="0" borderId="0" applyFont="0" applyFill="0" applyBorder="0" applyAlignment="0" applyProtection="0"/>
    <xf numFmtId="0" fontId="21" fillId="0" borderId="0" applyFont="0" applyFill="0" applyBorder="0" applyAlignment="0" applyProtection="0"/>
    <xf numFmtId="14" fontId="12" fillId="0" borderId="0" applyFill="0" applyBorder="0" applyAlignment="0"/>
    <xf numFmtId="14" fontId="12" fillId="0" borderId="0" applyFill="0" applyBorder="0" applyAlignment="0"/>
    <xf numFmtId="0" fontId="21" fillId="0" borderId="0" applyFont="0" applyFill="0" applyBorder="0" applyAlignment="0" applyProtection="0"/>
    <xf numFmtId="212" fontId="13" fillId="0" borderId="0"/>
    <xf numFmtId="212" fontId="13" fillId="0" borderId="0"/>
    <xf numFmtId="0" fontId="60" fillId="0" borderId="0">
      <alignment vertical="top" wrapText="1"/>
    </xf>
    <xf numFmtId="41" fontId="61" fillId="0" borderId="0" applyFont="0" applyFill="0" applyBorder="0" applyAlignment="0" applyProtection="0"/>
    <xf numFmtId="43" fontId="61" fillId="0" borderId="0" applyFont="0" applyFill="0" applyBorder="0" applyAlignment="0" applyProtection="0"/>
    <xf numFmtId="41" fontId="61" fillId="0" borderId="0" applyFont="0" applyFill="0" applyBorder="0" applyAlignment="0" applyProtection="0"/>
    <xf numFmtId="167"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67"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43" fontId="61" fillId="0" borderId="0" applyFont="0" applyFill="0" applyBorder="0" applyAlignment="0" applyProtection="0"/>
    <xf numFmtId="169"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69"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3" fontId="9" fillId="0" borderId="0" applyFont="0" applyBorder="0" applyAlignment="0"/>
    <xf numFmtId="3" fontId="9" fillId="0" borderId="0" applyFont="0" applyBorder="0" applyAlignment="0"/>
    <xf numFmtId="0" fontId="62"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44" fontId="42" fillId="0" borderId="0" applyFill="0" applyBorder="0" applyAlignment="0"/>
    <xf numFmtId="199" fontId="42" fillId="0" borderId="0" applyFill="0" applyBorder="0" applyAlignment="0"/>
    <xf numFmtId="44" fontId="42" fillId="0" borderId="0" applyFill="0" applyBorder="0" applyAlignment="0"/>
    <xf numFmtId="203" fontId="42" fillId="0" borderId="0" applyFill="0" applyBorder="0" applyAlignment="0"/>
    <xf numFmtId="199" fontId="42" fillId="0" borderId="0" applyFill="0" applyBorder="0" applyAlignment="0"/>
    <xf numFmtId="0" fontId="63" fillId="0" borderId="0" applyNumberFormat="0" applyAlignment="0">
      <alignment horizontal="left"/>
    </xf>
    <xf numFmtId="0" fontId="63" fillId="0" borderId="0" applyNumberFormat="0" applyAlignment="0">
      <alignment horizontal="left"/>
    </xf>
    <xf numFmtId="0" fontId="64" fillId="0" borderId="0" applyNumberFormat="0" applyFill="0" applyBorder="0" applyAlignment="0" applyProtection="0"/>
    <xf numFmtId="0" fontId="64" fillId="0" borderId="0" applyNumberFormat="0" applyFill="0" applyBorder="0" applyAlignment="0" applyProtection="0"/>
    <xf numFmtId="3" fontId="9" fillId="0" borderId="0" applyFont="0" applyBorder="0" applyAlignment="0"/>
    <xf numFmtId="3" fontId="9" fillId="0" borderId="0" applyFont="0" applyBorder="0" applyAlignment="0"/>
    <xf numFmtId="2" fontId="21" fillId="0" borderId="0" applyFont="0" applyFill="0" applyBorder="0" applyAlignment="0" applyProtection="0"/>
    <xf numFmtId="2" fontId="21" fillId="0" borderId="0" applyFont="0" applyFill="0" applyBorder="0" applyAlignment="0" applyProtection="0"/>
    <xf numFmtId="0" fontId="65" fillId="5" borderId="0" applyNumberFormat="0" applyBorder="0" applyAlignment="0" applyProtection="0"/>
    <xf numFmtId="0" fontId="65" fillId="25" borderId="0" applyNumberFormat="0" applyBorder="0" applyAlignment="0" applyProtection="0"/>
    <xf numFmtId="38" fontId="66" fillId="35" borderId="0" applyNumberFormat="0" applyBorder="0" applyAlignment="0" applyProtection="0"/>
    <xf numFmtId="213" fontId="67" fillId="0" borderId="0" applyFont="0" applyFill="0" applyBorder="0" applyAlignment="0" applyProtection="0"/>
    <xf numFmtId="213" fontId="67" fillId="0" borderId="0" applyFont="0" applyFill="0" applyBorder="0" applyAlignment="0" applyProtection="0"/>
    <xf numFmtId="0" fontId="68" fillId="36" borderId="0"/>
    <xf numFmtId="0" fontId="69" fillId="36" borderId="0"/>
    <xf numFmtId="0" fontId="69" fillId="36" borderId="0"/>
    <xf numFmtId="0" fontId="69" fillId="36" borderId="0"/>
    <xf numFmtId="0" fontId="70" fillId="0" borderId="0">
      <alignment horizontal="left"/>
    </xf>
    <xf numFmtId="0" fontId="71" fillId="0" borderId="9" applyNumberFormat="0" applyAlignment="0" applyProtection="0">
      <alignment horizontal="left" vertical="center"/>
    </xf>
    <xf numFmtId="0" fontId="71" fillId="0" borderId="10">
      <alignment horizontal="left" vertical="center"/>
    </xf>
    <xf numFmtId="0" fontId="72" fillId="0" borderId="11" applyNumberFormat="0" applyFill="0" applyAlignment="0" applyProtection="0"/>
    <xf numFmtId="0" fontId="73" fillId="0" borderId="0" applyNumberFormat="0" applyFill="0" applyBorder="0" applyAlignment="0" applyProtection="0"/>
    <xf numFmtId="0" fontId="74" fillId="0" borderId="12"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73" fillId="0" borderId="0" applyProtection="0"/>
    <xf numFmtId="0" fontId="73" fillId="0" borderId="0" applyProtection="0"/>
    <xf numFmtId="0" fontId="73" fillId="0" borderId="0" applyProtection="0"/>
    <xf numFmtId="0" fontId="73" fillId="0" borderId="0" applyProtection="0"/>
    <xf numFmtId="0" fontId="71" fillId="0" borderId="0" applyProtection="0"/>
    <xf numFmtId="0" fontId="71" fillId="0" borderId="0" applyProtection="0"/>
    <xf numFmtId="0" fontId="71" fillId="0" borderId="0" applyProtection="0"/>
    <xf numFmtId="0" fontId="71" fillId="0" borderId="0" applyProtection="0"/>
    <xf numFmtId="0" fontId="77" fillId="0" borderId="14">
      <alignment horizontal="center"/>
    </xf>
    <xf numFmtId="0" fontId="77" fillId="0" borderId="14">
      <alignment horizontal="center"/>
    </xf>
    <xf numFmtId="0" fontId="77" fillId="0" borderId="0">
      <alignment horizontal="center"/>
    </xf>
    <xf numFmtId="0" fontId="77" fillId="0" borderId="0">
      <alignment horizontal="center"/>
    </xf>
    <xf numFmtId="164" fontId="78" fillId="37" borderId="1" applyNumberFormat="0" applyAlignment="0">
      <alignment horizontal="left" vertical="top"/>
    </xf>
    <xf numFmtId="49" fontId="79" fillId="0" borderId="1">
      <alignment vertical="center"/>
    </xf>
    <xf numFmtId="49" fontId="79" fillId="0" borderId="1">
      <alignment vertical="center"/>
    </xf>
    <xf numFmtId="188" fontId="14" fillId="0" borderId="0" applyFont="0" applyFill="0" applyBorder="0" applyAlignment="0" applyProtection="0"/>
    <xf numFmtId="175" fontId="14" fillId="0" borderId="0" applyFont="0" applyFill="0" applyBorder="0" applyAlignment="0" applyProtection="0"/>
    <xf numFmtId="10" fontId="66" fillId="35" borderId="1" applyNumberFormat="0" applyBorder="0" applyAlignment="0" applyProtection="0"/>
    <xf numFmtId="0" fontId="80" fillId="8" borderId="6" applyNumberFormat="0" applyAlignment="0" applyProtection="0"/>
    <xf numFmtId="2" fontId="8" fillId="0" borderId="15" applyBorder="0"/>
    <xf numFmtId="0" fontId="9" fillId="0" borderId="0"/>
    <xf numFmtId="3" fontId="81" fillId="0" borderId="0"/>
    <xf numFmtId="0" fontId="13" fillId="0" borderId="0"/>
    <xf numFmtId="0" fontId="13" fillId="0" borderId="0"/>
    <xf numFmtId="0" fontId="13" fillId="0" borderId="0"/>
    <xf numFmtId="0" fontId="13" fillId="0" borderId="0"/>
    <xf numFmtId="44" fontId="42" fillId="0" borderId="0" applyFill="0" applyBorder="0" applyAlignment="0"/>
    <xf numFmtId="199" fontId="42" fillId="0" borderId="0" applyFill="0" applyBorder="0" applyAlignment="0"/>
    <xf numFmtId="44" fontId="42" fillId="0" borderId="0" applyFill="0" applyBorder="0" applyAlignment="0"/>
    <xf numFmtId="203" fontId="42" fillId="0" borderId="0" applyFill="0" applyBorder="0" applyAlignment="0"/>
    <xf numFmtId="199" fontId="42" fillId="0" borderId="0" applyFill="0" applyBorder="0" applyAlignment="0"/>
    <xf numFmtId="0" fontId="82" fillId="0" borderId="16" applyNumberFormat="0" applyFill="0" applyAlignment="0" applyProtection="0"/>
    <xf numFmtId="198" fontId="83" fillId="0" borderId="17" applyNumberFormat="0" applyFont="0" applyFill="0" applyBorder="0">
      <alignment horizontal="center"/>
    </xf>
    <xf numFmtId="38" fontId="13" fillId="0" borderId="0" applyFont="0" applyFill="0" applyBorder="0" applyAlignment="0" applyProtection="0"/>
    <xf numFmtId="40" fontId="13"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0" fontId="84" fillId="0" borderId="14"/>
    <xf numFmtId="214" fontId="21" fillId="0" borderId="17"/>
    <xf numFmtId="214" fontId="21" fillId="0" borderId="17"/>
    <xf numFmtId="215" fontId="11" fillId="0" borderId="17"/>
    <xf numFmtId="216" fontId="85" fillId="0" borderId="17"/>
    <xf numFmtId="215" fontId="11" fillId="0" borderId="17"/>
    <xf numFmtId="217" fontId="13" fillId="0" borderId="0" applyFont="0" applyFill="0" applyBorder="0" applyAlignment="0" applyProtection="0"/>
    <xf numFmtId="218" fontId="13" fillId="0" borderId="0" applyFont="0" applyFill="0" applyBorder="0" applyAlignment="0" applyProtection="0"/>
    <xf numFmtId="219" fontId="21" fillId="0" borderId="0" applyFont="0" applyFill="0" applyBorder="0" applyAlignment="0" applyProtection="0"/>
    <xf numFmtId="220" fontId="21" fillId="0" borderId="0" applyFont="0" applyFill="0" applyBorder="0" applyAlignment="0" applyProtection="0"/>
    <xf numFmtId="0" fontId="86" fillId="0" borderId="0" applyNumberFormat="0" applyFont="0" applyFill="0" applyAlignment="0"/>
    <xf numFmtId="0" fontId="87" fillId="38" borderId="0" applyNumberFormat="0" applyBorder="0" applyAlignment="0" applyProtection="0"/>
    <xf numFmtId="0" fontId="67" fillId="0" borderId="1"/>
    <xf numFmtId="0" fontId="67" fillId="0" borderId="1"/>
    <xf numFmtId="0" fontId="40" fillId="0" borderId="0"/>
    <xf numFmtId="0" fontId="40" fillId="0" borderId="0"/>
    <xf numFmtId="0" fontId="40" fillId="0" borderId="0"/>
    <xf numFmtId="37" fontId="88" fillId="0" borderId="0"/>
    <xf numFmtId="37" fontId="88" fillId="0" borderId="0"/>
    <xf numFmtId="0" fontId="89" fillId="0" borderId="1" applyNumberFormat="0" applyFont="0" applyFill="0" applyBorder="0" applyAlignment="0">
      <alignment horizontal="center"/>
    </xf>
    <xf numFmtId="221" fontId="90" fillId="0" borderId="0"/>
    <xf numFmtId="222" fontId="50" fillId="0" borderId="0"/>
    <xf numFmtId="222" fontId="50" fillId="0" borderId="0"/>
    <xf numFmtId="0" fontId="54" fillId="0" borderId="0"/>
    <xf numFmtId="0" fontId="21" fillId="0" borderId="0"/>
    <xf numFmtId="0" fontId="50" fillId="0" borderId="0"/>
    <xf numFmtId="0" fontId="21" fillId="0" borderId="0"/>
    <xf numFmtId="0" fontId="50" fillId="0" borderId="0"/>
    <xf numFmtId="0" fontId="54" fillId="0" borderId="0"/>
    <xf numFmtId="0" fontId="54" fillId="0" borderId="0"/>
    <xf numFmtId="0" fontId="2" fillId="0" borderId="0"/>
    <xf numFmtId="0" fontId="9" fillId="0" borderId="0"/>
    <xf numFmtId="0" fontId="50" fillId="0" borderId="0"/>
    <xf numFmtId="0" fontId="49" fillId="0" borderId="0"/>
    <xf numFmtId="0" fontId="2" fillId="0" borderId="0"/>
    <xf numFmtId="0" fontId="2" fillId="0" borderId="0"/>
    <xf numFmtId="0" fontId="50" fillId="0" borderId="0"/>
    <xf numFmtId="0" fontId="57" fillId="0" borderId="0"/>
    <xf numFmtId="0" fontId="91" fillId="0" borderId="0"/>
    <xf numFmtId="0" fontId="55"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0" fillId="0" borderId="0"/>
    <xf numFmtId="0" fontId="50" fillId="0" borderId="0"/>
    <xf numFmtId="0" fontId="56" fillId="0" borderId="0"/>
    <xf numFmtId="0" fontId="21" fillId="0" borderId="0"/>
    <xf numFmtId="0" fontId="55" fillId="0" borderId="0"/>
    <xf numFmtId="0" fontId="21" fillId="0" borderId="0"/>
    <xf numFmtId="0" fontId="2" fillId="0" borderId="0"/>
    <xf numFmtId="0" fontId="54" fillId="0" borderId="0"/>
    <xf numFmtId="0" fontId="50" fillId="0" borderId="0"/>
    <xf numFmtId="0" fontId="21" fillId="0" borderId="0"/>
    <xf numFmtId="0" fontId="50" fillId="0" borderId="0"/>
    <xf numFmtId="0" fontId="30" fillId="0" borderId="0"/>
    <xf numFmtId="0" fontId="56" fillId="0" borderId="0"/>
    <xf numFmtId="0" fontId="58" fillId="0" borderId="0"/>
    <xf numFmtId="0" fontId="2" fillId="0" borderId="0"/>
    <xf numFmtId="0" fontId="55" fillId="0" borderId="0"/>
    <xf numFmtId="0" fontId="2" fillId="0" borderId="0"/>
    <xf numFmtId="0" fontId="21" fillId="0" borderId="0"/>
    <xf numFmtId="0" fontId="50" fillId="0" borderId="0"/>
    <xf numFmtId="0" fontId="54" fillId="0" borderId="0"/>
    <xf numFmtId="0" fontId="58" fillId="0" borderId="0"/>
    <xf numFmtId="0" fontId="50" fillId="0" borderId="0"/>
    <xf numFmtId="0" fontId="5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1" fillId="0" borderId="0"/>
    <xf numFmtId="0" fontId="50" fillId="0" borderId="0"/>
    <xf numFmtId="0" fontId="53" fillId="0" borderId="0"/>
    <xf numFmtId="0" fontId="50" fillId="0" borderId="0"/>
    <xf numFmtId="0" fontId="21" fillId="0" borderId="0"/>
    <xf numFmtId="0" fontId="50" fillId="0" borderId="0"/>
    <xf numFmtId="0" fontId="50" fillId="0" borderId="0"/>
    <xf numFmtId="0" fontId="30" fillId="0" borderId="0"/>
    <xf numFmtId="0" fontId="55" fillId="0" borderId="0"/>
    <xf numFmtId="0" fontId="30" fillId="0" borderId="0"/>
    <xf numFmtId="0" fontId="49" fillId="0" borderId="0"/>
    <xf numFmtId="0" fontId="54" fillId="0" borderId="0"/>
    <xf numFmtId="0" fontId="21" fillId="0" borderId="0"/>
    <xf numFmtId="0" fontId="21" fillId="0" borderId="0"/>
    <xf numFmtId="0" fontId="21" fillId="0" borderId="0"/>
    <xf numFmtId="0" fontId="58" fillId="0" borderId="0"/>
    <xf numFmtId="0" fontId="67" fillId="0" borderId="0"/>
    <xf numFmtId="0" fontId="55" fillId="0" borderId="0"/>
    <xf numFmtId="0" fontId="67" fillId="0" borderId="0"/>
    <xf numFmtId="0" fontId="67" fillId="0" borderId="0"/>
    <xf numFmtId="0" fontId="67" fillId="0" borderId="0"/>
    <xf numFmtId="0" fontId="67" fillId="0" borderId="0"/>
    <xf numFmtId="0" fontId="50"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9" fillId="0" borderId="0"/>
    <xf numFmtId="0" fontId="55" fillId="0" borderId="0"/>
    <xf numFmtId="0" fontId="54" fillId="0" borderId="0"/>
    <xf numFmtId="0" fontId="9" fillId="0" borderId="0"/>
    <xf numFmtId="0" fontId="54" fillId="0" borderId="0"/>
    <xf numFmtId="0" fontId="21" fillId="0" borderId="0"/>
    <xf numFmtId="0" fontId="40" fillId="0" borderId="0"/>
    <xf numFmtId="0" fontId="55" fillId="0" borderId="0"/>
    <xf numFmtId="0" fontId="50" fillId="0" borderId="0"/>
    <xf numFmtId="0" fontId="54"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53" fillId="0" borderId="0"/>
    <xf numFmtId="0" fontId="54" fillId="0" borderId="0"/>
    <xf numFmtId="0" fontId="54" fillId="0" borderId="0"/>
    <xf numFmtId="0" fontId="13" fillId="0" borderId="0"/>
    <xf numFmtId="0" fontId="50" fillId="0" borderId="0"/>
    <xf numFmtId="0" fontId="91" fillId="0" borderId="0"/>
    <xf numFmtId="0" fontId="13" fillId="0" borderId="0"/>
    <xf numFmtId="0" fontId="2" fillId="0" borderId="0"/>
    <xf numFmtId="0" fontId="2" fillId="0" borderId="0"/>
    <xf numFmtId="0" fontId="50" fillId="0" borderId="0"/>
    <xf numFmtId="0" fontId="50"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53" fillId="0" borderId="0"/>
    <xf numFmtId="0" fontId="93" fillId="0" borderId="0"/>
    <xf numFmtId="0" fontId="21" fillId="0" borderId="0"/>
    <xf numFmtId="0" fontId="21" fillId="0" borderId="0"/>
    <xf numFmtId="0" fontId="54" fillId="0" borderId="0"/>
    <xf numFmtId="0" fontId="9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8" fillId="0" borderId="0"/>
    <xf numFmtId="0" fontId="30" fillId="0" borderId="0"/>
    <xf numFmtId="0" fontId="67" fillId="0" borderId="0"/>
    <xf numFmtId="0" fontId="49" fillId="0" borderId="0"/>
    <xf numFmtId="0" fontId="1" fillId="0" borderId="0"/>
    <xf numFmtId="0" fontId="11" fillId="0" borderId="0"/>
    <xf numFmtId="0" fontId="49" fillId="0" borderId="0"/>
    <xf numFmtId="0" fontId="55" fillId="0" borderId="0"/>
    <xf numFmtId="0" fontId="50" fillId="0" borderId="0"/>
    <xf numFmtId="0" fontId="21" fillId="0" borderId="0"/>
    <xf numFmtId="0" fontId="92" fillId="0" borderId="0"/>
    <xf numFmtId="0" fontId="53" fillId="0" borderId="0"/>
    <xf numFmtId="0" fontId="53" fillId="0" borderId="0"/>
    <xf numFmtId="0" fontId="94" fillId="0" borderId="0"/>
    <xf numFmtId="0" fontId="53" fillId="0" borderId="0"/>
    <xf numFmtId="0" fontId="50" fillId="0" borderId="0"/>
    <xf numFmtId="0" fontId="21" fillId="0" borderId="0"/>
    <xf numFmtId="0" fontId="49" fillId="0" borderId="0"/>
    <xf numFmtId="0" fontId="2" fillId="0" borderId="0"/>
    <xf numFmtId="0" fontId="21" fillId="0" borderId="0"/>
    <xf numFmtId="0" fontId="50" fillId="0" borderId="0"/>
    <xf numFmtId="0" fontId="67" fillId="0" borderId="0"/>
    <xf numFmtId="0" fontId="9" fillId="0" borderId="0"/>
    <xf numFmtId="0" fontId="9" fillId="0" borderId="0"/>
    <xf numFmtId="0" fontId="9" fillId="0" borderId="0"/>
    <xf numFmtId="0" fontId="9" fillId="0" borderId="0"/>
    <xf numFmtId="0" fontId="61" fillId="0" borderId="0"/>
    <xf numFmtId="0" fontId="30" fillId="39" borderId="18" applyNumberFormat="0" applyFont="0" applyAlignment="0" applyProtection="0"/>
    <xf numFmtId="0" fontId="21" fillId="20" borderId="18" applyNumberFormat="0" applyFont="0" applyAlignment="0" applyProtection="0"/>
    <xf numFmtId="41" fontId="24"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21" fillId="0" borderId="0" applyFont="0" applyFill="0" applyBorder="0" applyAlignment="0" applyProtection="0"/>
    <xf numFmtId="0" fontId="40" fillId="0" borderId="0"/>
    <xf numFmtId="0" fontId="96" fillId="30" borderId="19" applyNumberFormat="0" applyAlignment="0" applyProtection="0"/>
    <xf numFmtId="0" fontId="96" fillId="40" borderId="19" applyNumberFormat="0" applyAlignment="0" applyProtection="0"/>
    <xf numFmtId="14" fontId="36" fillId="0" borderId="0">
      <alignment horizontal="center" wrapText="1"/>
      <protection locked="0"/>
    </xf>
    <xf numFmtId="14" fontId="36" fillId="0" borderId="0">
      <alignment horizontal="center" wrapText="1"/>
      <protection locked="0"/>
    </xf>
    <xf numFmtId="202" fontId="21" fillId="0" borderId="0" applyFont="0" applyFill="0" applyBorder="0" applyAlignment="0" applyProtection="0"/>
    <xf numFmtId="202" fontId="21" fillId="0" borderId="0" applyFont="0" applyFill="0" applyBorder="0" applyAlignment="0" applyProtection="0"/>
    <xf numFmtId="223" fontId="21" fillId="0" borderId="0" applyFont="0" applyFill="0" applyBorder="0" applyAlignment="0" applyProtection="0"/>
    <xf numFmtId="223"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50" fillId="0" borderId="0" applyFont="0" applyFill="0" applyBorder="0" applyAlignment="0" applyProtection="0"/>
    <xf numFmtId="9" fontId="2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9" fontId="21" fillId="0" borderId="0" applyFont="0" applyFill="0" applyBorder="0" applyAlignment="0" applyProtection="0"/>
    <xf numFmtId="9" fontId="50" fillId="0" borderId="0" applyFont="0" applyFill="0" applyBorder="0" applyAlignment="0" applyProtection="0"/>
    <xf numFmtId="0" fontId="21"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0"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49" fillId="0" borderId="0" applyFont="0" applyFill="0" applyBorder="0" applyAlignment="0" applyProtection="0"/>
    <xf numFmtId="9" fontId="5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3" fillId="0" borderId="20" applyNumberFormat="0" applyBorder="0"/>
    <xf numFmtId="9" fontId="13" fillId="0" borderId="20" applyNumberFormat="0" applyBorder="0"/>
    <xf numFmtId="0" fontId="97" fillId="0" borderId="0"/>
    <xf numFmtId="44" fontId="42" fillId="0" borderId="0" applyFill="0" applyBorder="0" applyAlignment="0"/>
    <xf numFmtId="199" fontId="42" fillId="0" borderId="0" applyFill="0" applyBorder="0" applyAlignment="0"/>
    <xf numFmtId="44" fontId="42" fillId="0" borderId="0" applyFill="0" applyBorder="0" applyAlignment="0"/>
    <xf numFmtId="203" fontId="42" fillId="0" borderId="0" applyFill="0" applyBorder="0" applyAlignment="0"/>
    <xf numFmtId="199" fontId="42" fillId="0" borderId="0" applyFill="0" applyBorder="0" applyAlignment="0"/>
    <xf numFmtId="0" fontId="98" fillId="0" borderId="0"/>
    <xf numFmtId="0" fontId="13"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99" fillId="0" borderId="14">
      <alignment horizontal="center"/>
    </xf>
    <xf numFmtId="0" fontId="99" fillId="0" borderId="14">
      <alignment horizontal="center"/>
    </xf>
    <xf numFmtId="0" fontId="100" fillId="41" borderId="0" applyNumberFormat="0" applyFont="0" applyBorder="0" applyAlignment="0">
      <alignment horizontal="center"/>
    </xf>
    <xf numFmtId="0" fontId="100" fillId="41" borderId="0" applyNumberFormat="0" applyFont="0" applyBorder="0" applyAlignment="0">
      <alignment horizontal="center"/>
    </xf>
    <xf numFmtId="14" fontId="101" fillId="0" borderId="0" applyNumberFormat="0" applyFill="0" applyBorder="0" applyAlignment="0" applyProtection="0">
      <alignment horizontal="left"/>
    </xf>
    <xf numFmtId="188" fontId="14" fillId="0" borderId="0" applyFont="0" applyFill="0" applyBorder="0" applyAlignment="0" applyProtection="0"/>
    <xf numFmtId="175" fontId="14"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 fontId="102" fillId="42" borderId="21" applyNumberFormat="0" applyProtection="0">
      <alignment vertical="center"/>
    </xf>
    <xf numFmtId="4" fontId="102"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3" borderId="0" applyNumberFormat="0" applyProtection="0">
      <alignment horizontal="left" vertical="center" indent="1"/>
    </xf>
    <xf numFmtId="4" fontId="104" fillId="43" borderId="0" applyNumberFormat="0" applyProtection="0">
      <alignment horizontal="left" vertical="center" indent="1"/>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2" fillId="53" borderId="22" applyNumberFormat="0" applyProtection="0">
      <alignment horizontal="left" vertical="center" indent="1"/>
    </xf>
    <xf numFmtId="4" fontId="102" fillId="53" borderId="22" applyNumberFormat="0" applyProtection="0">
      <alignment horizontal="left" vertical="center" indent="1"/>
    </xf>
    <xf numFmtId="4" fontId="102" fillId="54" borderId="0" applyNumberFormat="0" applyProtection="0">
      <alignment horizontal="left" vertical="center" indent="1"/>
    </xf>
    <xf numFmtId="4" fontId="102" fillId="54" borderId="0" applyNumberFormat="0" applyProtection="0">
      <alignment horizontal="left" vertical="center" indent="1"/>
    </xf>
    <xf numFmtId="4" fontId="102" fillId="43" borderId="0" applyNumberFormat="0" applyProtection="0">
      <alignment horizontal="left" vertical="center" indent="1"/>
    </xf>
    <xf numFmtId="4" fontId="102" fillId="43" borderId="0" applyNumberFormat="0" applyProtection="0">
      <alignment horizontal="left" vertical="center" indent="1"/>
    </xf>
    <xf numFmtId="4" fontId="104" fillId="54" borderId="21" applyNumberFormat="0" applyProtection="0">
      <alignment horizontal="right" vertical="center"/>
    </xf>
    <xf numFmtId="4" fontId="104" fillId="54" borderId="21" applyNumberFormat="0" applyProtection="0">
      <alignment horizontal="right" vertical="center"/>
    </xf>
    <xf numFmtId="4" fontId="12" fillId="54" borderId="0" applyNumberFormat="0" applyProtection="0">
      <alignment horizontal="left" vertical="center" indent="1"/>
    </xf>
    <xf numFmtId="4" fontId="12" fillId="54" borderId="0" applyNumberFormat="0" applyProtection="0">
      <alignment horizontal="left" vertical="center" indent="1"/>
    </xf>
    <xf numFmtId="4" fontId="12" fillId="43" borderId="0" applyNumberFormat="0" applyProtection="0">
      <alignment horizontal="left" vertical="center" indent="1"/>
    </xf>
    <xf numFmtId="4" fontId="12" fillId="43" borderId="0" applyNumberFormat="0" applyProtection="0">
      <alignment horizontal="left" vertical="center" indent="1"/>
    </xf>
    <xf numFmtId="4" fontId="104" fillId="55" borderId="21" applyNumberFormat="0" applyProtection="0">
      <alignment vertical="center"/>
    </xf>
    <xf numFmtId="4" fontId="104"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4" fillId="55" borderId="21" applyNumberFormat="0" applyProtection="0">
      <alignment horizontal="right" vertical="center"/>
    </xf>
    <xf numFmtId="4" fontId="104"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7" fillId="55" borderId="21" applyNumberFormat="0" applyProtection="0">
      <alignment horizontal="right" vertical="center"/>
    </xf>
    <xf numFmtId="4" fontId="107" fillId="55" borderId="21" applyNumberFormat="0" applyProtection="0">
      <alignment horizontal="right" vertical="center"/>
    </xf>
    <xf numFmtId="0" fontId="100" fillId="1" borderId="10" applyNumberFormat="0" applyFont="0" applyAlignment="0">
      <alignment horizontal="center"/>
    </xf>
    <xf numFmtId="0" fontId="100" fillId="1" borderId="10" applyNumberFormat="0" applyFont="0" applyAlignment="0">
      <alignment horizontal="center"/>
    </xf>
    <xf numFmtId="0" fontId="108" fillId="0" borderId="0" applyNumberFormat="0" applyFill="0" applyBorder="0" applyAlignment="0" applyProtection="0"/>
    <xf numFmtId="0" fontId="109" fillId="0" borderId="0" applyNumberFormat="0" applyFill="0" applyBorder="0" applyAlignment="0">
      <alignment horizontal="center"/>
    </xf>
    <xf numFmtId="0" fontId="109" fillId="0" borderId="0" applyNumberFormat="0" applyFill="0" applyBorder="0" applyAlignment="0">
      <alignment horizontal="center"/>
    </xf>
    <xf numFmtId="0" fontId="110" fillId="0" borderId="24" applyNumberFormat="0" applyFill="0" applyBorder="0" applyAlignment="0" applyProtection="0"/>
    <xf numFmtId="0" fontId="110" fillId="0" borderId="24"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xf numFmtId="0" fontId="21" fillId="0" borderId="0"/>
    <xf numFmtId="0" fontId="11" fillId="0" borderId="0" applyNumberForma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191"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175" fontId="14" fillId="0" borderId="0" applyFont="0" applyFill="0" applyBorder="0" applyAlignment="0" applyProtection="0"/>
    <xf numFmtId="190"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42" fontId="8"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44" fontId="8" fillId="0" borderId="0" applyFont="0" applyFill="0" applyBorder="0" applyAlignment="0" applyProtection="0"/>
    <xf numFmtId="192" fontId="14" fillId="0" borderId="0" applyFont="0" applyFill="0" applyBorder="0" applyAlignment="0" applyProtection="0"/>
    <xf numFmtId="42"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7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91" fontId="14" fillId="0" borderId="0" applyFont="0" applyFill="0" applyBorder="0" applyAlignment="0" applyProtection="0"/>
    <xf numFmtId="189"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42" fontId="8"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44" fontId="8" fillId="0" borderId="0" applyFont="0" applyFill="0" applyBorder="0" applyAlignment="0" applyProtection="0"/>
    <xf numFmtId="192" fontId="14" fillId="0" borderId="0" applyFont="0" applyFill="0" applyBorder="0" applyAlignment="0" applyProtection="0"/>
    <xf numFmtId="188" fontId="14" fillId="0" borderId="0" applyFont="0" applyFill="0" applyBorder="0" applyAlignment="0" applyProtection="0"/>
    <xf numFmtId="42" fontId="8"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66" fontId="14" fillId="0" borderId="0" applyFont="0" applyFill="0" applyBorder="0" applyAlignment="0" applyProtection="0"/>
    <xf numFmtId="176" fontId="10" fillId="0" borderId="0" applyFont="0" applyFill="0" applyBorder="0" applyAlignment="0" applyProtection="0"/>
    <xf numFmtId="177" fontId="14" fillId="0" borderId="0" applyFont="0" applyFill="0" applyBorder="0" applyAlignment="0" applyProtection="0"/>
    <xf numFmtId="166" fontId="14" fillId="0" borderId="0" applyFont="0" applyFill="0" applyBorder="0" applyAlignment="0" applyProtection="0"/>
    <xf numFmtId="176" fontId="14" fillId="0" borderId="0" applyFont="0" applyFill="0" applyBorder="0" applyAlignment="0" applyProtection="0"/>
    <xf numFmtId="6" fontId="8"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8" fontId="8" fillId="0" borderId="0" applyFont="0" applyFill="0" applyBorder="0" applyAlignment="0" applyProtection="0"/>
    <xf numFmtId="186" fontId="14" fillId="0" borderId="0" applyFont="0" applyFill="0" applyBorder="0" applyAlignment="0" applyProtection="0"/>
    <xf numFmtId="6" fontId="8" fillId="0" borderId="0" applyFont="0" applyFill="0" applyBorder="0" applyAlignment="0" applyProtection="0"/>
    <xf numFmtId="176" fontId="14" fillId="0" borderId="0" applyFont="0" applyFill="0" applyBorder="0" applyAlignment="0" applyProtection="0"/>
    <xf numFmtId="8" fontId="8"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41" fontId="8" fillId="0" borderId="0" applyFont="0" applyFill="0" applyBorder="0" applyAlignment="0" applyProtection="0"/>
    <xf numFmtId="189" fontId="14" fillId="0" borderId="0" applyFont="0" applyFill="0" applyBorder="0" applyAlignment="0" applyProtection="0"/>
    <xf numFmtId="187" fontId="14" fillId="0" borderId="0" applyFont="0" applyFill="0" applyBorder="0" applyAlignment="0" applyProtection="0"/>
    <xf numFmtId="8" fontId="8" fillId="0" borderId="0" applyFont="0" applyFill="0" applyBorder="0" applyAlignment="0" applyProtection="0"/>
    <xf numFmtId="0" fontId="111" fillId="0" borderId="0"/>
    <xf numFmtId="0" fontId="84" fillId="0" borderId="0"/>
    <xf numFmtId="40" fontId="112" fillId="0" borderId="0" applyBorder="0">
      <alignment horizontal="right"/>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5" fontId="9" fillId="0" borderId="15">
      <alignment horizontal="right" vertical="center"/>
    </xf>
    <xf numFmtId="225" fontId="9" fillId="0" borderId="15">
      <alignment horizontal="right" vertical="center"/>
    </xf>
    <xf numFmtId="225" fontId="9" fillId="0" borderId="15">
      <alignment horizontal="right" vertical="center"/>
    </xf>
    <xf numFmtId="225" fontId="9" fillId="0" borderId="15">
      <alignment horizontal="right" vertical="center"/>
    </xf>
    <xf numFmtId="225" fontId="9" fillId="0" borderId="15">
      <alignment horizontal="right" vertical="center"/>
    </xf>
    <xf numFmtId="225" fontId="9"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224" fontId="67" fillId="0" borderId="15">
      <alignment horizontal="right" vertical="center"/>
    </xf>
    <xf numFmtId="49" fontId="12" fillId="0" borderId="0" applyFill="0" applyBorder="0" applyAlignment="0"/>
    <xf numFmtId="49" fontId="12" fillId="0" borderId="0" applyFill="0" applyBorder="0" applyAlignment="0"/>
    <xf numFmtId="222" fontId="21" fillId="0" borderId="0" applyFill="0" applyBorder="0" applyAlignment="0"/>
    <xf numFmtId="222" fontId="21" fillId="0" borderId="0" applyFill="0" applyBorder="0" applyAlignment="0"/>
    <xf numFmtId="226" fontId="21" fillId="0" borderId="0" applyFill="0" applyBorder="0" applyAlignment="0"/>
    <xf numFmtId="226" fontId="21" fillId="0" borderId="0" applyFill="0" applyBorder="0" applyAlignment="0"/>
    <xf numFmtId="176" fontId="67" fillId="0" borderId="15">
      <alignment horizontal="center"/>
    </xf>
    <xf numFmtId="176" fontId="67" fillId="0" borderId="15">
      <alignment horizontal="center"/>
    </xf>
    <xf numFmtId="0" fontId="113" fillId="0" borderId="0">
      <alignment vertical="center" wrapText="1"/>
      <protection locked="0"/>
    </xf>
    <xf numFmtId="0" fontId="113" fillId="0" borderId="0">
      <alignment vertical="center" wrapText="1"/>
      <protection locked="0"/>
    </xf>
    <xf numFmtId="3" fontId="114" fillId="0" borderId="4" applyNumberFormat="0" applyBorder="0" applyAlignment="0"/>
    <xf numFmtId="3" fontId="114" fillId="0" borderId="4" applyNumberFormat="0" applyBorder="0" applyAlignment="0"/>
    <xf numFmtId="0" fontId="115" fillId="0" borderId="0" applyNumberFormat="0" applyFill="0" applyBorder="0" applyAlignment="0" applyProtection="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2" fillId="0" borderId="25" applyNumberFormat="0" applyFill="0" applyAlignment="0" applyProtection="0"/>
    <xf numFmtId="0" fontId="21" fillId="0" borderId="26" applyNumberFormat="0" applyFont="0" applyFill="0" applyAlignment="0" applyProtection="0"/>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226" fontId="67" fillId="0" borderId="0"/>
    <xf numFmtId="226" fontId="67" fillId="0" borderId="0"/>
    <xf numFmtId="227" fontId="67" fillId="0" borderId="1"/>
    <xf numFmtId="227" fontId="67" fillId="0" borderId="1"/>
    <xf numFmtId="3" fontId="67" fillId="0" borderId="0" applyNumberFormat="0" applyBorder="0" applyAlignment="0" applyProtection="0">
      <alignment horizontal="centerContinuous"/>
      <protection locked="0"/>
    </xf>
    <xf numFmtId="3" fontId="67" fillId="0" borderId="0" applyNumberFormat="0" applyBorder="0" applyAlignment="0" applyProtection="0">
      <alignment horizontal="centerContinuous"/>
      <protection locked="0"/>
    </xf>
    <xf numFmtId="3" fontId="25" fillId="0" borderId="0">
      <protection locked="0"/>
    </xf>
    <xf numFmtId="3" fontId="25" fillId="0" borderId="0">
      <protection locked="0"/>
    </xf>
    <xf numFmtId="3" fontId="25" fillId="0" borderId="0">
      <protection locked="0"/>
    </xf>
    <xf numFmtId="0" fontId="117" fillId="0" borderId="27" applyFill="0" applyBorder="0" applyAlignment="0">
      <alignment horizontal="center"/>
    </xf>
    <xf numFmtId="164" fontId="118" fillId="56" borderId="2">
      <alignment vertical="top"/>
    </xf>
    <xf numFmtId="164" fontId="118" fillId="56" borderId="2">
      <alignment vertical="top"/>
    </xf>
    <xf numFmtId="0" fontId="119" fillId="57" borderId="1">
      <alignment horizontal="left" vertical="center"/>
    </xf>
    <xf numFmtId="0" fontId="119" fillId="58" borderId="1">
      <alignment horizontal="left" vertical="center"/>
    </xf>
    <xf numFmtId="165" fontId="120" fillId="59" borderId="2"/>
    <xf numFmtId="165" fontId="120" fillId="59" borderId="2"/>
    <xf numFmtId="164" fontId="78" fillId="0" borderId="2">
      <alignment horizontal="left" vertical="top"/>
    </xf>
    <xf numFmtId="164" fontId="78" fillId="0" borderId="2">
      <alignment horizontal="left" vertical="top"/>
    </xf>
    <xf numFmtId="0" fontId="121" fillId="60" borderId="0">
      <alignment horizontal="left" vertical="center"/>
    </xf>
    <xf numFmtId="164" fontId="11" fillId="0" borderId="28">
      <alignment horizontal="left" vertical="top"/>
    </xf>
    <xf numFmtId="164" fontId="11" fillId="0" borderId="28">
      <alignment horizontal="left" vertical="top"/>
    </xf>
    <xf numFmtId="0" fontId="122" fillId="0" borderId="28">
      <alignment horizontal="left" vertical="center"/>
    </xf>
    <xf numFmtId="0" fontId="122" fillId="0" borderId="28">
      <alignment horizontal="left" vertical="center"/>
    </xf>
    <xf numFmtId="166" fontId="61" fillId="0" borderId="0" applyFont="0" applyFill="0" applyBorder="0" applyAlignment="0" applyProtection="0"/>
    <xf numFmtId="168" fontId="61"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5" fillId="0" borderId="29"/>
    <xf numFmtId="0" fontId="125" fillId="0" borderId="29"/>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42" fontId="126" fillId="0" borderId="0" applyFont="0" applyFill="0" applyBorder="0" applyAlignment="0" applyProtection="0"/>
    <xf numFmtId="44" fontId="126" fillId="0" borderId="0" applyFont="0" applyFill="0" applyBorder="0" applyAlignment="0" applyProtection="0"/>
    <xf numFmtId="0" fontId="126" fillId="0" borderId="0"/>
    <xf numFmtId="40" fontId="127" fillId="0" borderId="0" applyFont="0" applyFill="0" applyBorder="0" applyAlignment="0" applyProtection="0"/>
    <xf numFmtId="38"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9" fillId="0" borderId="0"/>
    <xf numFmtId="0" fontId="128" fillId="0" borderId="0" applyFont="0" applyFill="0" applyBorder="0" applyAlignment="0" applyProtection="0"/>
    <xf numFmtId="0" fontId="128" fillId="0" borderId="0" applyFont="0" applyFill="0" applyBorder="0" applyAlignment="0" applyProtection="0"/>
    <xf numFmtId="0" fontId="86" fillId="0" borderId="0"/>
    <xf numFmtId="43" fontId="130" fillId="0" borderId="0" applyFont="0" applyFill="0" applyBorder="0" applyAlignment="0" applyProtection="0"/>
    <xf numFmtId="41" fontId="130"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2" fontId="130" fillId="0" borderId="0" applyFont="0" applyFill="0" applyBorder="0" applyAlignment="0" applyProtection="0"/>
    <xf numFmtId="44" fontId="130" fillId="0" borderId="0" applyFont="0" applyFill="0" applyBorder="0" applyAlignment="0" applyProtection="0"/>
    <xf numFmtId="165" fontId="22"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0" fontId="49" fillId="0" borderId="0">
      <alignment vertical="center"/>
    </xf>
    <xf numFmtId="169" fontId="2" fillId="0" borderId="0" applyFont="0" applyFill="0" applyBorder="0" applyAlignment="0" applyProtection="0"/>
    <xf numFmtId="0" fontId="21" fillId="0" borderId="0"/>
    <xf numFmtId="0" fontId="2" fillId="0" borderId="0"/>
    <xf numFmtId="169" fontId="2" fillId="0" borderId="0" applyFont="0" applyFill="0" applyBorder="0" applyAlignment="0" applyProtection="0"/>
    <xf numFmtId="168" fontId="2" fillId="0" borderId="0" applyFont="0" applyFill="0" applyBorder="0" applyAlignment="0" applyProtection="0"/>
    <xf numFmtId="0" fontId="9" fillId="0" borderId="0"/>
    <xf numFmtId="0" fontId="67" fillId="0" borderId="0"/>
    <xf numFmtId="0" fontId="9" fillId="0" borderId="0"/>
    <xf numFmtId="0" fontId="206" fillId="0" borderId="0"/>
    <xf numFmtId="229" fontId="21" fillId="0" borderId="0" applyFont="0" applyFill="0" applyBorder="0" applyAlignment="0" applyProtection="0"/>
    <xf numFmtId="169" fontId="30" fillId="0" borderId="0" applyFont="0" applyFill="0" applyBorder="0" applyAlignment="0" applyProtection="0"/>
    <xf numFmtId="0" fontId="241" fillId="63" borderId="53" applyNumberFormat="0" applyAlignment="0" applyProtection="0"/>
    <xf numFmtId="41" fontId="30" fillId="0" borderId="0" applyFont="0" applyFill="0" applyBorder="0" applyAlignment="0" applyProtection="0"/>
    <xf numFmtId="169" fontId="246" fillId="0" borderId="0" applyFont="0" applyFill="0" applyBorder="0" applyAlignment="0" applyProtection="0"/>
    <xf numFmtId="169" fontId="9" fillId="0" borderId="0" applyFont="0" applyFill="0" applyBorder="0" applyAlignment="0" applyProtection="0"/>
    <xf numFmtId="0" fontId="21" fillId="0" borderId="0"/>
    <xf numFmtId="172" fontId="252" fillId="0" borderId="0" applyFont="0" applyFill="0" applyBorder="0" applyAlignment="0" applyProtection="0"/>
    <xf numFmtId="0" fontId="58" fillId="0" borderId="0"/>
    <xf numFmtId="169" fontId="58" fillId="0" borderId="0" applyFont="0" applyFill="0" applyBorder="0" applyAlignment="0" applyProtection="0"/>
    <xf numFmtId="0" fontId="49" fillId="0" borderId="0"/>
    <xf numFmtId="0" fontId="246" fillId="0" borderId="0"/>
    <xf numFmtId="0" fontId="50" fillId="0" borderId="0"/>
    <xf numFmtId="0" fontId="9" fillId="0" borderId="0" applyNumberFormat="0" applyFill="0" applyBorder="0" applyAlignment="0" applyProtection="0"/>
    <xf numFmtId="0" fontId="9" fillId="0" borderId="0" applyProtection="0"/>
    <xf numFmtId="0" fontId="266" fillId="0" borderId="0"/>
    <xf numFmtId="0" fontId="266" fillId="0" borderId="0"/>
    <xf numFmtId="0" fontId="266" fillId="0" borderId="0"/>
    <xf numFmtId="3" fontId="267" fillId="0" borderId="43"/>
    <xf numFmtId="3" fontId="267" fillId="0" borderId="43"/>
    <xf numFmtId="3" fontId="267" fillId="0" borderId="43"/>
    <xf numFmtId="3" fontId="267" fillId="0" borderId="43"/>
    <xf numFmtId="3" fontId="267" fillId="0" borderId="43"/>
    <xf numFmtId="3" fontId="267" fillId="0" borderId="43"/>
    <xf numFmtId="205" fontId="268" fillId="0" borderId="79" applyFont="0" applyBorder="0"/>
    <xf numFmtId="205" fontId="130" fillId="0" borderId="0" applyProtection="0"/>
    <xf numFmtId="205" fontId="268" fillId="0" borderId="79" applyFont="0" applyBorder="0"/>
    <xf numFmtId="205" fontId="268" fillId="0" borderId="79" applyFont="0" applyBorder="0"/>
    <xf numFmtId="0" fontId="11" fillId="0" borderId="0"/>
    <xf numFmtId="239" fontId="16"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242" fontId="16"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42" fontId="16" fillId="0" borderId="0" applyFont="0" applyFill="0" applyBorder="0" applyAlignment="0" applyProtection="0"/>
    <xf numFmtId="242" fontId="16" fillId="0" borderId="0" applyFont="0" applyFill="0" applyBorder="0" applyAlignment="0" applyProtection="0"/>
    <xf numFmtId="242" fontId="16" fillId="0" borderId="0" applyFont="0" applyFill="0" applyBorder="0" applyAlignment="0" applyProtection="0"/>
    <xf numFmtId="242" fontId="16" fillId="0" borderId="0" applyFont="0" applyFill="0" applyBorder="0" applyAlignment="0" applyProtection="0"/>
    <xf numFmtId="242" fontId="16" fillId="0" borderId="0" applyFont="0" applyFill="0" applyBorder="0" applyAlignment="0" applyProtection="0"/>
    <xf numFmtId="241" fontId="9" fillId="0" borderId="0" applyFont="0" applyFill="0" applyBorder="0" applyAlignment="0" applyProtection="0"/>
    <xf numFmtId="241" fontId="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3" fillId="0" borderId="0" applyFont="0" applyFill="0" applyBorder="0" applyAlignment="0" applyProtection="0"/>
    <xf numFmtId="0" fontId="269" fillId="0" borderId="80"/>
    <xf numFmtId="243" fontId="11" fillId="0" borderId="0" applyFont="0" applyFill="0" applyBorder="0" applyAlignment="0" applyProtection="0"/>
    <xf numFmtId="0" fontId="270"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Protection="0"/>
    <xf numFmtId="0" fontId="271" fillId="0" borderId="0"/>
    <xf numFmtId="0" fontId="21" fillId="0" borderId="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Protection="0"/>
    <xf numFmtId="0" fontId="71" fillId="0" borderId="0" applyNumberFormat="0" applyFill="0" applyBorder="0" applyProtection="0">
      <alignment vertical="center"/>
    </xf>
    <xf numFmtId="41" fontId="9" fillId="0" borderId="0" applyFont="0" applyFill="0" applyBorder="0" applyAlignment="0" applyProtection="0"/>
    <xf numFmtId="244" fontId="14"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166" fontId="14" fillId="0" borderId="0" applyFont="0" applyFill="0" applyBorder="0" applyAlignment="0" applyProtection="0"/>
    <xf numFmtId="244" fontId="14" fillId="0" borderId="0" applyFont="0" applyFill="0" applyBorder="0" applyAlignment="0" applyProtection="0"/>
    <xf numFmtId="0" fontId="272" fillId="0" borderId="0"/>
    <xf numFmtId="166" fontId="14" fillId="0" borderId="0" applyFont="0" applyFill="0" applyBorder="0" applyAlignment="0" applyProtection="0"/>
    <xf numFmtId="0" fontId="12" fillId="0" borderId="0">
      <alignment vertical="top"/>
    </xf>
    <xf numFmtId="0" fontId="273" fillId="0" borderId="0">
      <alignment vertical="top"/>
    </xf>
    <xf numFmtId="0" fontId="273" fillId="0" borderId="0">
      <alignment vertical="top"/>
    </xf>
    <xf numFmtId="176" fontId="10" fillId="0" borderId="0" applyFont="0" applyFill="0" applyBorder="0" applyAlignment="0" applyProtection="0"/>
    <xf numFmtId="0" fontId="11" fillId="0" borderId="0" applyNumberForma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245"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0" fontId="272" fillId="0" borderId="0"/>
    <xf numFmtId="244" fontId="14" fillId="0" borderId="0" applyFont="0" applyFill="0" applyBorder="0" applyAlignment="0" applyProtection="0"/>
    <xf numFmtId="0" fontId="27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166" fontId="14" fillId="0" borderId="0" applyFon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166" fontId="14" fillId="0" borderId="0" applyFont="0" applyFill="0" applyBorder="0" applyAlignment="0" applyProtection="0"/>
    <xf numFmtId="0" fontId="27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0" fontId="272" fillId="0" borderId="0"/>
    <xf numFmtId="0" fontId="272" fillId="0" borderId="0"/>
    <xf numFmtId="245" fontId="14" fillId="0" borderId="0" applyFont="0" applyFill="0" applyBorder="0" applyAlignment="0" applyProtection="0"/>
    <xf numFmtId="17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7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0" fontId="272" fillId="0" borderId="0"/>
    <xf numFmtId="0" fontId="272" fillId="0" borderId="0"/>
    <xf numFmtId="244" fontId="14" fillId="0" borderId="0" applyFont="0" applyFill="0" applyBorder="0" applyAlignment="0" applyProtection="0"/>
    <xf numFmtId="0" fontId="272" fillId="0" borderId="0"/>
    <xf numFmtId="0" fontId="13" fillId="0" borderId="0"/>
    <xf numFmtId="0" fontId="272" fillId="0" borderId="0"/>
    <xf numFmtId="0" fontId="272" fillId="0" borderId="0"/>
    <xf numFmtId="42" fontId="10" fillId="0" borderId="0" applyFont="0" applyFill="0" applyBorder="0" applyAlignment="0" applyProtection="0"/>
    <xf numFmtId="166" fontId="14"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8"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244"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7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76" fontId="10" fillId="0" borderId="0" applyFont="0" applyFill="0" applyBorder="0" applyAlignment="0" applyProtection="0"/>
    <xf numFmtId="249" fontId="27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8"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75"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5" fontId="10"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5" fontId="10"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250"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252"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244"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7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76" fontId="10" fillId="0" borderId="0" applyFont="0" applyFill="0" applyBorder="0" applyAlignment="0" applyProtection="0"/>
    <xf numFmtId="249" fontId="27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75"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5" fontId="10"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5" fontId="10"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250"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252"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8"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7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245"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76" fontId="10" fillId="0" borderId="0" applyFont="0" applyFill="0" applyBorder="0" applyAlignment="0" applyProtection="0"/>
    <xf numFmtId="249" fontId="274" fillId="0" borderId="0" applyFont="0" applyFill="0" applyBorder="0" applyAlignment="0" applyProtection="0"/>
    <xf numFmtId="0" fontId="21" fillId="0" borderId="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0" fontId="27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0" fontId="272" fillId="0" borderId="0"/>
    <xf numFmtId="178"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272" fillId="0" borderId="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75"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75" fontId="10"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5" fontId="10"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250"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252"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50"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72" fontId="14" fillId="0" borderId="0" applyFont="0" applyFill="0" applyBorder="0" applyAlignment="0" applyProtection="0"/>
    <xf numFmtId="169"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6"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47"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248" fontId="14" fillId="0" borderId="0" applyFont="0" applyFill="0" applyBorder="0" applyAlignment="0" applyProtection="0"/>
    <xf numFmtId="247"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246" fontId="14" fillId="0" borderId="0" applyFont="0" applyFill="0" applyBorder="0" applyAlignment="0" applyProtection="0"/>
    <xf numFmtId="18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272" fillId="0" borderId="0"/>
    <xf numFmtId="245" fontId="14" fillId="0" borderId="0" applyFon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0" fontId="273" fillId="0" borderId="0">
      <alignment vertical="top"/>
    </xf>
    <xf numFmtId="0" fontId="273" fillId="0" borderId="0">
      <alignment vertical="top"/>
    </xf>
    <xf numFmtId="0" fontId="12" fillId="0" borderId="0">
      <alignment vertical="top"/>
    </xf>
    <xf numFmtId="0" fontId="12" fillId="0" borderId="0">
      <alignment vertical="top"/>
    </xf>
    <xf numFmtId="0" fontId="12" fillId="0" borderId="0">
      <alignment vertical="top"/>
    </xf>
    <xf numFmtId="0" fontId="21" fillId="0" borderId="0"/>
    <xf numFmtId="0" fontId="273" fillId="0" borderId="0">
      <alignment vertical="top"/>
    </xf>
    <xf numFmtId="0" fontId="273" fillId="0" borderId="0">
      <alignment vertical="top"/>
    </xf>
    <xf numFmtId="0" fontId="12" fillId="0" borderId="0">
      <alignment vertical="top"/>
    </xf>
    <xf numFmtId="0" fontId="12" fillId="0" borderId="0">
      <alignment vertical="top"/>
    </xf>
    <xf numFmtId="0" fontId="12" fillId="0" borderId="0">
      <alignment vertical="top"/>
    </xf>
    <xf numFmtId="0" fontId="273" fillId="0" borderId="0">
      <alignment vertical="top"/>
    </xf>
    <xf numFmtId="0" fontId="12" fillId="0" borderId="0">
      <alignment vertical="top"/>
    </xf>
    <xf numFmtId="0" fontId="12" fillId="0" borderId="0">
      <alignment vertical="top"/>
    </xf>
    <xf numFmtId="0" fontId="273" fillId="0" borderId="0">
      <alignment vertical="top"/>
    </xf>
    <xf numFmtId="0" fontId="12" fillId="0" borderId="0">
      <alignment vertical="top"/>
    </xf>
    <xf numFmtId="0" fontId="273" fillId="0" borderId="0">
      <alignment vertical="top"/>
    </xf>
    <xf numFmtId="0" fontId="273" fillId="0" borderId="0">
      <alignment vertical="top"/>
    </xf>
    <xf numFmtId="0" fontId="12" fillId="0" borderId="0">
      <alignment vertical="top"/>
    </xf>
    <xf numFmtId="0" fontId="12" fillId="0" borderId="0">
      <alignment vertical="top"/>
    </xf>
    <xf numFmtId="0" fontId="12" fillId="0" borderId="0">
      <alignment vertical="top"/>
    </xf>
    <xf numFmtId="0" fontId="273" fillId="0" borderId="0">
      <alignment vertical="top"/>
    </xf>
    <xf numFmtId="0" fontId="12" fillId="0" borderId="0">
      <alignment vertical="top"/>
    </xf>
    <xf numFmtId="0" fontId="12" fillId="0" borderId="0">
      <alignment vertical="top"/>
    </xf>
    <xf numFmtId="0" fontId="12"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244" fontId="14" fillId="0" borderId="0" applyFont="0" applyFill="0" applyBorder="0" applyAlignment="0" applyProtection="0"/>
    <xf numFmtId="179" fontId="130" fillId="0" borderId="0" applyProtection="0"/>
    <xf numFmtId="42" fontId="130" fillId="0" borderId="0" applyProtection="0"/>
    <xf numFmtId="42" fontId="130" fillId="0" borderId="0" applyProtection="0"/>
    <xf numFmtId="0" fontId="266" fillId="0" borderId="0" applyProtection="0"/>
    <xf numFmtId="179" fontId="130" fillId="0" borderId="0" applyProtection="0"/>
    <xf numFmtId="42" fontId="130" fillId="0" borderId="0" applyProtection="0"/>
    <xf numFmtId="42" fontId="130" fillId="0" borderId="0" applyProtection="0"/>
    <xf numFmtId="0" fontId="266" fillId="0" borderId="0" applyProtection="0"/>
    <xf numFmtId="245"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2" fillId="0" borderId="0"/>
    <xf numFmtId="244" fontId="14" fillId="0" borderId="0" applyFont="0" applyFill="0" applyBorder="0" applyAlignment="0" applyProtection="0"/>
    <xf numFmtId="0" fontId="272" fillId="0" borderId="0"/>
    <xf numFmtId="166"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xf numFmtId="228" fontId="275" fillId="0" borderId="0" applyFont="0" applyFill="0" applyBorder="0" applyAlignment="0" applyProtection="0"/>
    <xf numFmtId="229" fontId="275" fillId="0" borderId="0" applyFont="0" applyFill="0" applyBorder="0" applyAlignment="0" applyProtection="0"/>
    <xf numFmtId="0" fontId="86" fillId="0" borderId="0"/>
    <xf numFmtId="0" fontId="24" fillId="0" borderId="0"/>
    <xf numFmtId="0" fontId="40" fillId="0" borderId="0"/>
    <xf numFmtId="1" fontId="25" fillId="0" borderId="43" applyBorder="0" applyAlignment="0">
      <alignment horizontal="center"/>
    </xf>
    <xf numFmtId="1" fontId="25" fillId="0" borderId="43" applyBorder="0" applyAlignment="0">
      <alignment horizontal="center"/>
    </xf>
    <xf numFmtId="1" fontId="25" fillId="0" borderId="43" applyBorder="0" applyAlignment="0">
      <alignment horizontal="center"/>
    </xf>
    <xf numFmtId="1" fontId="25" fillId="0" borderId="43" applyBorder="0" applyAlignment="0">
      <alignment horizontal="center"/>
    </xf>
    <xf numFmtId="1" fontId="25" fillId="0" borderId="43" applyBorder="0" applyAlignment="0">
      <alignment horizontal="center"/>
    </xf>
    <xf numFmtId="0" fontId="20" fillId="0" borderId="0"/>
    <xf numFmtId="0" fontId="20" fillId="0" borderId="0"/>
    <xf numFmtId="0" fontId="21" fillId="0" borderId="0"/>
    <xf numFmtId="0" fontId="276" fillId="0" borderId="0"/>
    <xf numFmtId="0" fontId="21" fillId="0" borderId="0"/>
    <xf numFmtId="0" fontId="277" fillId="0" borderId="0"/>
    <xf numFmtId="0" fontId="20" fillId="0" borderId="0" applyProtection="0"/>
    <xf numFmtId="3" fontId="267" fillId="0" borderId="43"/>
    <xf numFmtId="3" fontId="267" fillId="0" borderId="43"/>
    <xf numFmtId="3" fontId="267" fillId="0" borderId="43"/>
    <xf numFmtId="3" fontId="267" fillId="0" borderId="43"/>
    <xf numFmtId="3" fontId="267" fillId="0" borderId="43"/>
    <xf numFmtId="3" fontId="267" fillId="0" borderId="43"/>
    <xf numFmtId="3" fontId="267" fillId="0" borderId="43"/>
    <xf numFmtId="3" fontId="267" fillId="0" borderId="43"/>
    <xf numFmtId="3" fontId="267" fillId="0" borderId="43"/>
    <xf numFmtId="3" fontId="267" fillId="0" borderId="43"/>
    <xf numFmtId="3" fontId="267" fillId="0" borderId="43"/>
    <xf numFmtId="3" fontId="267" fillId="0" borderId="43"/>
    <xf numFmtId="195" fontId="18" fillId="0" borderId="0" applyFont="0" applyFill="0" applyBorder="0" applyAlignment="0" applyProtection="0"/>
    <xf numFmtId="0" fontId="26" fillId="2" borderId="0"/>
    <xf numFmtId="0" fontId="26" fillId="2" borderId="0"/>
    <xf numFmtId="195" fontId="18" fillId="0" borderId="0" applyFont="0" applyFill="0" applyBorder="0" applyAlignment="0" applyProtection="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195" fontId="18" fillId="0" borderId="0" applyFont="0" applyFill="0" applyBorder="0" applyAlignment="0" applyProtection="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8" fillId="0" borderId="0" applyFont="0" applyFill="0" applyBorder="0" applyAlignment="0">
      <alignment horizontal="left"/>
    </xf>
    <xf numFmtId="0" fontId="26" fillId="2" borderId="0"/>
    <xf numFmtId="0" fontId="278" fillId="0" borderId="0" applyFont="0" applyFill="0" applyBorder="0" applyAlignment="0">
      <alignment horizontal="left"/>
    </xf>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195" fontId="18" fillId="0" borderId="0" applyFont="0" applyFill="0" applyBorder="0" applyAlignment="0" applyProtection="0"/>
    <xf numFmtId="0" fontId="26" fillId="2" borderId="0"/>
    <xf numFmtId="0" fontId="279" fillId="0" borderId="43" applyNumberFormat="0" applyFont="0" applyBorder="0">
      <alignment horizontal="left" indent="2"/>
    </xf>
    <xf numFmtId="0" fontId="279" fillId="0" borderId="43" applyNumberFormat="0" applyFont="0" applyBorder="0">
      <alignment horizontal="left" indent="2"/>
    </xf>
    <xf numFmtId="0" fontId="279" fillId="0" borderId="43" applyNumberFormat="0" applyFont="0" applyBorder="0">
      <alignment horizontal="left" indent="2"/>
    </xf>
    <xf numFmtId="0" fontId="279" fillId="0" borderId="43" applyNumberFormat="0" applyFont="0" applyBorder="0">
      <alignment horizontal="left" indent="2"/>
    </xf>
    <xf numFmtId="0" fontId="279" fillId="0" borderId="43" applyNumberFormat="0" applyFont="0" applyBorder="0">
      <alignment horizontal="left" indent="2"/>
    </xf>
    <xf numFmtId="0" fontId="279" fillId="0" borderId="43" applyNumberFormat="0" applyFont="0" applyBorder="0">
      <alignment horizontal="left" indent="2"/>
    </xf>
    <xf numFmtId="0" fontId="278" fillId="0" borderId="0" applyFont="0" applyFill="0" applyBorder="0" applyAlignment="0">
      <alignment horizontal="left"/>
    </xf>
    <xf numFmtId="0" fontId="278" fillId="0" borderId="0" applyFont="0" applyFill="0" applyBorder="0" applyAlignment="0">
      <alignment horizontal="left"/>
    </xf>
    <xf numFmtId="0" fontId="280" fillId="0" borderId="0"/>
    <xf numFmtId="0" fontId="281" fillId="65" borderId="75" applyFont="0" applyFill="0" applyAlignment="0">
      <alignment vertical="center" wrapText="1"/>
    </xf>
    <xf numFmtId="0" fontId="281" fillId="65" borderId="75" applyFont="0" applyFill="0" applyAlignment="0">
      <alignment vertical="center" wrapText="1"/>
    </xf>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9" fillId="2" borderId="0"/>
    <xf numFmtId="0" fontId="279" fillId="0" borderId="43" applyNumberFormat="0" applyFont="0" applyBorder="0" applyAlignment="0">
      <alignment horizontal="center"/>
    </xf>
    <xf numFmtId="0" fontId="279" fillId="0" borderId="43" applyNumberFormat="0" applyFont="0" applyBorder="0" applyAlignment="0">
      <alignment horizontal="center"/>
    </xf>
    <xf numFmtId="0" fontId="279" fillId="0" borderId="43" applyNumberFormat="0" applyFont="0" applyBorder="0" applyAlignment="0">
      <alignment horizontal="center"/>
    </xf>
    <xf numFmtId="0" fontId="279" fillId="0" borderId="43" applyNumberFormat="0" applyFont="0" applyBorder="0" applyAlignment="0">
      <alignment horizontal="center"/>
    </xf>
    <xf numFmtId="0" fontId="279" fillId="0" borderId="43" applyNumberFormat="0" applyFont="0" applyBorder="0" applyAlignment="0">
      <alignment horizontal="center"/>
    </xf>
    <xf numFmtId="0" fontId="279" fillId="0" borderId="43" applyNumberFormat="0" applyFont="0" applyBorder="0" applyAlignment="0">
      <alignment horizontal="center"/>
    </xf>
    <xf numFmtId="0" fontId="276" fillId="0"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0" fontId="27" fillId="0" borderId="0">
      <alignment wrapText="1"/>
    </xf>
    <xf numFmtId="205" fontId="282" fillId="0" borderId="30" applyNumberFormat="0" applyFont="0" applyBorder="0" applyAlignment="0">
      <alignment horizontal="center"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83" fillId="0" borderId="0" applyNumberFormat="0" applyBorder="0" applyAlignment="0">
      <alignment horizontal="center"/>
    </xf>
    <xf numFmtId="0" fontId="30" fillId="0" borderId="0"/>
    <xf numFmtId="0" fontId="30" fillId="0" borderId="0"/>
    <xf numFmtId="0" fontId="284" fillId="0" borderId="0"/>
    <xf numFmtId="0" fontId="67" fillId="0" borderId="0"/>
    <xf numFmtId="0" fontId="285" fillId="0" borderId="0"/>
    <xf numFmtId="0" fontId="286" fillId="0" borderId="0"/>
    <xf numFmtId="253" fontId="13"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5"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6"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7"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287" fillId="30" borderId="6" applyNumberFormat="0" applyAlignment="0" applyProtection="0"/>
    <xf numFmtId="0" fontId="44" fillId="0" borderId="0"/>
    <xf numFmtId="0" fontId="288" fillId="0" borderId="0"/>
    <xf numFmtId="0" fontId="95" fillId="0" borderId="0" applyFill="0" applyBorder="0" applyProtection="0">
      <alignment horizontal="center"/>
      <protection locked="0"/>
    </xf>
    <xf numFmtId="0" fontId="289" fillId="64" borderId="54" applyNumberFormat="0" applyAlignment="0" applyProtection="0"/>
    <xf numFmtId="0" fontId="290" fillId="0" borderId="47">
      <alignment horizontal="center"/>
    </xf>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260"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235" fontId="130" fillId="0" borderId="0" applyProtection="0"/>
    <xf numFmtId="235" fontId="130" fillId="0" borderId="0" applyProtection="0"/>
    <xf numFmtId="190" fontId="30" fillId="0" borderId="0" applyFont="0" applyFill="0" applyBorder="0" applyAlignment="0" applyProtection="0"/>
    <xf numFmtId="167" fontId="29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30" fillId="0" borderId="0" applyFont="0" applyFill="0" applyBorder="0" applyAlignment="0" applyProtection="0"/>
    <xf numFmtId="0" fontId="9" fillId="0" borderId="0" applyFont="0" applyFill="0" applyBorder="0" applyAlignment="0" applyProtection="0"/>
    <xf numFmtId="167" fontId="30" fillId="0" borderId="0" applyFont="0" applyFill="0" applyBorder="0" applyAlignment="0" applyProtection="0"/>
    <xf numFmtId="167" fontId="2" fillId="0" borderId="0" applyFont="0" applyFill="0" applyBorder="0" applyAlignment="0" applyProtection="0"/>
    <xf numFmtId="167" fontId="21" fillId="0" borderId="0" applyFont="0" applyFill="0" applyBorder="0" applyAlignment="0" applyProtection="0"/>
    <xf numFmtId="167" fontId="29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58" fontId="21" fillId="0" borderId="0" applyFont="0" applyFill="0" applyBorder="0" applyAlignment="0" applyProtection="0"/>
    <xf numFmtId="261" fontId="4" fillId="0" borderId="0" applyFont="0" applyFill="0" applyBorder="0" applyAlignment="0" applyProtection="0"/>
    <xf numFmtId="262" fontId="130" fillId="0" borderId="0" applyFont="0" applyFill="0" applyBorder="0" applyAlignment="0" applyProtection="0"/>
    <xf numFmtId="263" fontId="292" fillId="0" borderId="0" applyFont="0" applyFill="0" applyBorder="0" applyAlignment="0" applyProtection="0"/>
    <xf numFmtId="264" fontId="130" fillId="0" borderId="0" applyFont="0" applyFill="0" applyBorder="0" applyAlignment="0" applyProtection="0"/>
    <xf numFmtId="265" fontId="292" fillId="0" borderId="0" applyFont="0" applyFill="0" applyBorder="0" applyAlignment="0" applyProtection="0"/>
    <xf numFmtId="266" fontId="1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0"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7" fontId="30" fillId="0" borderId="0" applyFont="0" applyFill="0" applyBorder="0" applyAlignment="0" applyProtection="0"/>
    <xf numFmtId="0"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6" fontId="30" fillId="0" borderId="0" applyFont="0" applyFill="0" applyBorder="0" applyAlignment="0" applyProtection="0"/>
    <xf numFmtId="169" fontId="30" fillId="0" borderId="0" applyFont="0" applyFill="0" applyBorder="0" applyAlignment="0" applyProtection="0"/>
    <xf numFmtId="0" fontId="30" fillId="0" borderId="0" applyFont="0" applyFill="0" applyBorder="0" applyAlignment="0" applyProtection="0"/>
    <xf numFmtId="182" fontId="30" fillId="0" borderId="0" applyFont="0" applyFill="0" applyBorder="0" applyAlignment="0" applyProtection="0"/>
    <xf numFmtId="179" fontId="30" fillId="0" borderId="0" applyFont="0" applyFill="0" applyBorder="0" applyAlignment="0" applyProtection="0"/>
    <xf numFmtId="169" fontId="57" fillId="0" borderId="0" applyFont="0" applyFill="0" applyBorder="0" applyAlignment="0" applyProtection="0"/>
    <xf numFmtId="169" fontId="276" fillId="0" borderId="0" applyFont="0" applyFill="0" applyBorder="0" applyAlignment="0" applyProtection="0"/>
    <xf numFmtId="169" fontId="276" fillId="0" borderId="0" applyFont="0" applyFill="0" applyBorder="0" applyAlignment="0" applyProtection="0"/>
    <xf numFmtId="169" fontId="3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41" fontId="30" fillId="0" borderId="0" applyFont="0" applyFill="0" applyBorder="0" applyAlignment="0" applyProtection="0"/>
    <xf numFmtId="169" fontId="30" fillId="0" borderId="0" applyFont="0" applyFill="0" applyBorder="0" applyAlignment="0" applyProtection="0"/>
    <xf numFmtId="42" fontId="10" fillId="0" borderId="0" applyFont="0" applyFill="0" applyBorder="0" applyAlignment="0" applyProtection="0"/>
    <xf numFmtId="169" fontId="53" fillId="0" borderId="0" applyFont="0" applyFill="0" applyBorder="0" applyAlignment="0" applyProtection="0"/>
    <xf numFmtId="169" fontId="293" fillId="0" borderId="0" applyFont="0" applyFill="0" applyBorder="0" applyAlignment="0" applyProtection="0"/>
    <xf numFmtId="169" fontId="2"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7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73" fontId="30" fillId="0" borderId="0" applyFont="0" applyFill="0" applyBorder="0" applyAlignment="0" applyProtection="0"/>
    <xf numFmtId="169" fontId="30" fillId="0" borderId="0" applyFont="0" applyFill="0" applyBorder="0" applyAlignment="0" applyProtection="0"/>
    <xf numFmtId="267" fontId="30" fillId="0" borderId="0" applyFont="0" applyFill="0" applyBorder="0" applyAlignment="0" applyProtection="0"/>
    <xf numFmtId="268"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67" fontId="30" fillId="0" borderId="0" applyFont="0" applyFill="0" applyBorder="0" applyAlignment="0" applyProtection="0"/>
    <xf numFmtId="171" fontId="30" fillId="0" borderId="0" applyFont="0" applyFill="0" applyBorder="0" applyAlignment="0" applyProtection="0"/>
    <xf numFmtId="41" fontId="30" fillId="0" borderId="0" applyFont="0" applyFill="0" applyBorder="0" applyAlignment="0" applyProtection="0"/>
    <xf numFmtId="269" fontId="30" fillId="0" borderId="0" applyFont="0" applyFill="0" applyBorder="0" applyAlignment="0" applyProtection="0"/>
    <xf numFmtId="269" fontId="30" fillId="0" borderId="0" applyFont="0" applyFill="0" applyBorder="0" applyAlignment="0" applyProtection="0"/>
    <xf numFmtId="172" fontId="21" fillId="0" borderId="0" applyFont="0" applyFill="0" applyBorder="0" applyAlignment="0" applyProtection="0"/>
    <xf numFmtId="2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2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9" fontId="294" fillId="0" borderId="0" applyFont="0" applyFill="0" applyBorder="0" applyAlignment="0" applyProtection="0"/>
    <xf numFmtId="169" fontId="30" fillId="0" borderId="0" applyFont="0" applyFill="0" applyBorder="0" applyAlignment="0" applyProtection="0"/>
    <xf numFmtId="0" fontId="21" fillId="0" borderId="0" applyFont="0" applyFill="0" applyBorder="0" applyAlignment="0" applyProtection="0"/>
    <xf numFmtId="169"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9" fontId="4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43" fontId="3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30" fillId="0" borderId="0" applyFont="0" applyFill="0" applyBorder="0" applyAlignment="0" applyProtection="0"/>
    <xf numFmtId="270"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30" fillId="0" borderId="0" applyFont="0" applyFill="0" applyBorder="0" applyAlignment="0" applyProtection="0"/>
    <xf numFmtId="271" fontId="30" fillId="0" borderId="0" applyFont="0" applyFill="0" applyBorder="0" applyAlignment="0" applyProtection="0"/>
    <xf numFmtId="236"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3" fontId="30"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0" fontId="21" fillId="0" borderId="0" applyFont="0" applyFill="0" applyBorder="0" applyAlignment="0" applyProtection="0"/>
    <xf numFmtId="272" fontId="21" fillId="0" borderId="0" applyFont="0" applyFill="0" applyBorder="0" applyAlignment="0" applyProtection="0"/>
    <xf numFmtId="169" fontId="30" fillId="0" borderId="0" applyFont="0" applyFill="0" applyBorder="0" applyAlignment="0" applyProtection="0"/>
    <xf numFmtId="198" fontId="21" fillId="0" borderId="0" applyFont="0" applyFill="0" applyBorder="0" applyAlignment="0" applyProtection="0"/>
    <xf numFmtId="169" fontId="30" fillId="0" borderId="0" applyFont="0" applyFill="0" applyBorder="0" applyAlignment="0" applyProtection="0"/>
    <xf numFmtId="181" fontId="21" fillId="0" borderId="0" applyFont="0" applyFill="0" applyBorder="0" applyAlignment="0" applyProtection="0"/>
    <xf numFmtId="169" fontId="56" fillId="0" borderId="0" applyFont="0" applyFill="0" applyBorder="0" applyAlignment="0" applyProtection="0"/>
    <xf numFmtId="0" fontId="30" fillId="0" borderId="0" applyFont="0" applyFill="0" applyBorder="0" applyAlignment="0" applyProtection="0"/>
    <xf numFmtId="171" fontId="295" fillId="0" borderId="0" applyFont="0" applyFill="0" applyBorder="0" applyAlignment="0" applyProtection="0"/>
    <xf numFmtId="169" fontId="21" fillId="0" borderId="0" applyFont="0" applyFill="0" applyBorder="0" applyAlignment="0" applyProtection="0"/>
    <xf numFmtId="273" fontId="86"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0" fontId="30" fillId="0" borderId="0" applyFont="0" applyFill="0" applyBorder="0" applyAlignment="0" applyProtection="0"/>
    <xf numFmtId="169" fontId="21" fillId="0" borderId="0" applyFont="0" applyFill="0" applyBorder="0" applyAlignment="0" applyProtection="0"/>
    <xf numFmtId="169" fontId="53"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73" fontId="86" fillId="0" borderId="0" applyFont="0" applyFill="0" applyBorder="0" applyAlignment="0" applyProtection="0"/>
    <xf numFmtId="171" fontId="295" fillId="0" borderId="0" applyFont="0" applyFill="0" applyBorder="0" applyAlignment="0" applyProtection="0"/>
    <xf numFmtId="181" fontId="295" fillId="0" borderId="0" applyFont="0" applyFill="0" applyBorder="0" applyAlignment="0" applyProtection="0"/>
    <xf numFmtId="0" fontId="30" fillId="0" borderId="0" applyFont="0" applyFill="0" applyBorder="0" applyAlignment="0" applyProtection="0"/>
    <xf numFmtId="268" fontId="295"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69" fontId="130"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50" fillId="0" borderId="0" applyFont="0" applyFill="0" applyBorder="0" applyAlignment="0" applyProtection="0"/>
    <xf numFmtId="0" fontId="21" fillId="0" borderId="0" applyFont="0" applyFill="0" applyBorder="0" applyAlignment="0" applyProtection="0"/>
    <xf numFmtId="169" fontId="21" fillId="0" borderId="0" applyFont="0" applyFill="0" applyBorder="0" applyAlignment="0" applyProtection="0"/>
    <xf numFmtId="274" fontId="21" fillId="0" borderId="0" applyFont="0" applyFill="0" applyBorder="0" applyAlignment="0" applyProtection="0"/>
    <xf numFmtId="0" fontId="21" fillId="0" borderId="0" applyFont="0" applyFill="0" applyBorder="0" applyAlignment="0" applyProtection="0"/>
    <xf numFmtId="275" fontId="21" fillId="0" borderId="0" applyFont="0" applyFill="0" applyBorder="0" applyAlignment="0" applyProtection="0"/>
    <xf numFmtId="43" fontId="50" fillId="0" borderId="0" applyFont="0" applyFill="0" applyBorder="0" applyAlignment="0" applyProtection="0"/>
    <xf numFmtId="237" fontId="130" fillId="0" borderId="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37" fontId="130" fillId="0" borderId="0" applyProtection="0"/>
    <xf numFmtId="169" fontId="293"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0" fontId="21" fillId="0" borderId="0" applyFont="0" applyFill="0" applyBorder="0" applyAlignment="0" applyProtection="0"/>
    <xf numFmtId="276"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130" fillId="0" borderId="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72" fontId="130"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72" fontId="130"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50" fontId="3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268"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0" fontId="21" fillId="0" borderId="0" applyFont="0" applyFill="0" applyBorder="0" applyAlignment="0" applyProtection="0"/>
    <xf numFmtId="169" fontId="30" fillId="0" borderId="0" applyFont="0" applyFill="0" applyBorder="0" applyAlignment="0" applyProtection="0"/>
    <xf numFmtId="40" fontId="13"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238" fontId="30"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93" fillId="0" borderId="0" applyFont="0" applyFill="0" applyBorder="0" applyAlignment="0" applyProtection="0"/>
    <xf numFmtId="169" fontId="2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50" fontId="30" fillId="0" borderId="0" applyFont="0" applyFill="0" applyBorder="0" applyAlignment="0" applyProtection="0"/>
    <xf numFmtId="242" fontId="30" fillId="0" borderId="0" applyFont="0" applyFill="0" applyBorder="0" applyAlignment="0" applyProtection="0"/>
    <xf numFmtId="0" fontId="195" fillId="0" borderId="0" applyFont="0" applyFill="0" applyBorder="0" applyAlignment="0" applyProtection="0"/>
    <xf numFmtId="0" fontId="195" fillId="0" borderId="0" applyFont="0" applyFill="0" applyBorder="0" applyAlignment="0" applyProtection="0"/>
    <xf numFmtId="277" fontId="30" fillId="0" borderId="0" applyFont="0" applyFill="0" applyBorder="0" applyAlignment="0" applyProtection="0"/>
    <xf numFmtId="43" fontId="30" fillId="0" borderId="0" applyFont="0" applyFill="0" applyBorder="0" applyAlignment="0" applyProtection="0"/>
    <xf numFmtId="169" fontId="21"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42" fontId="30" fillId="0" borderId="0" applyFont="0" applyFill="0" applyBorder="0" applyAlignment="0" applyProtection="0"/>
    <xf numFmtId="169" fontId="9" fillId="0" borderId="0" applyFont="0" applyFill="0" applyBorder="0" applyAlignment="0" applyProtection="0"/>
    <xf numFmtId="43" fontId="30" fillId="0" borderId="0" applyFont="0" applyFill="0" applyBorder="0" applyAlignment="0" applyProtection="0"/>
    <xf numFmtId="237" fontId="130" fillId="0" borderId="0" applyProtection="0"/>
    <xf numFmtId="237" fontId="130" fillId="0" borderId="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30"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0" fontId="2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7" fontId="30" fillId="0" borderId="0" applyFont="0" applyFill="0" applyBorder="0" applyAlignment="0" applyProtection="0"/>
    <xf numFmtId="169" fontId="293" fillId="0" borderId="0" applyFont="0" applyFill="0" applyBorder="0" applyAlignment="0" applyProtection="0"/>
    <xf numFmtId="169" fontId="21" fillId="0" borderId="0" applyFont="0" applyFill="0" applyBorder="0" applyAlignment="0" applyProtection="0"/>
    <xf numFmtId="169" fontId="30" fillId="0" borderId="0" applyFont="0" applyFill="0" applyBorder="0" applyAlignment="0" applyProtection="0"/>
    <xf numFmtId="184"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43" fontId="130" fillId="0" borderId="0" applyProtection="0"/>
    <xf numFmtId="169" fontId="57"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69" fontId="3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2" fontId="296" fillId="0" borderId="0" applyFont="0" applyFill="0" applyBorder="0" applyAlignment="0" applyProtection="0"/>
    <xf numFmtId="172" fontId="296" fillId="0" borderId="0" applyFont="0" applyFill="0" applyBorder="0" applyAlignment="0" applyProtection="0"/>
    <xf numFmtId="43" fontId="2" fillId="0" borderId="0" applyFont="0" applyFill="0" applyBorder="0" applyAlignment="0" applyProtection="0"/>
    <xf numFmtId="172" fontId="297" fillId="0" borderId="0" applyFont="0" applyFill="0" applyBorder="0" applyAlignment="0" applyProtection="0"/>
    <xf numFmtId="278" fontId="296" fillId="0" borderId="0" applyFont="0" applyFill="0" applyBorder="0" applyAlignment="0" applyProtection="0"/>
    <xf numFmtId="169" fontId="297" fillId="0" borderId="0" applyFont="0" applyFill="0" applyBorder="0" applyAlignment="0" applyProtection="0"/>
    <xf numFmtId="169" fontId="296" fillId="0" borderId="0" applyFont="0" applyFill="0" applyBorder="0" applyAlignment="0" applyProtection="0"/>
    <xf numFmtId="6" fontId="57" fillId="0" borderId="0" applyFont="0" applyFill="0" applyBorder="0" applyAlignment="0" applyProtection="0"/>
    <xf numFmtId="169" fontId="2" fillId="0" borderId="0" applyFont="0" applyFill="0" applyBorder="0" applyAlignment="0" applyProtection="0"/>
    <xf numFmtId="169" fontId="246" fillId="0" borderId="0" applyFont="0" applyFill="0" applyBorder="0" applyAlignment="0" applyProtection="0"/>
    <xf numFmtId="169" fontId="293" fillId="0" borderId="0" applyFont="0" applyFill="0" applyBorder="0" applyAlignment="0" applyProtection="0"/>
    <xf numFmtId="182" fontId="29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2"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1" fillId="0" borderId="0" applyFont="0" applyFill="0" applyBorder="0" applyAlignment="0" applyProtection="0"/>
    <xf numFmtId="169" fontId="252" fillId="0" borderId="0" applyFont="0" applyFill="0" applyBorder="0" applyAlignment="0" applyProtection="0"/>
    <xf numFmtId="169" fontId="21" fillId="0" borderId="0" applyFont="0" applyFill="0" applyBorder="0" applyAlignment="0" applyProtection="0"/>
    <xf numFmtId="169" fontId="2" fillId="0" borderId="0" applyFont="0" applyFill="0" applyBorder="0" applyAlignment="0" applyProtection="0"/>
    <xf numFmtId="169" fontId="293"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49" fillId="0" borderId="0" applyFont="0" applyFill="0" applyBorder="0" applyAlignment="0" applyProtection="0"/>
    <xf numFmtId="169" fontId="2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9" fontId="298" fillId="0" borderId="0" applyFont="0" applyFill="0" applyBorder="0" applyAlignment="0" applyProtection="0"/>
    <xf numFmtId="169" fontId="30" fillId="0" borderId="0" applyFont="0" applyFill="0" applyBorder="0" applyAlignment="0" applyProtection="0"/>
    <xf numFmtId="169" fontId="293" fillId="0" borderId="0" applyFont="0" applyFill="0" applyBorder="0" applyAlignment="0" applyProtection="0"/>
    <xf numFmtId="169" fontId="57" fillId="0" borderId="0" applyFont="0" applyFill="0" applyBorder="0" applyAlignment="0" applyProtection="0"/>
    <xf numFmtId="205" fontId="30" fillId="0" borderId="0" applyFont="0" applyFill="0" applyBorder="0" applyAlignment="0" applyProtection="0"/>
    <xf numFmtId="169" fontId="30" fillId="0" borderId="0" applyFont="0" applyFill="0" applyBorder="0" applyAlignment="0" applyProtection="0"/>
    <xf numFmtId="169" fontId="57" fillId="0" borderId="0" applyFont="0" applyFill="0" applyBorder="0" applyAlignment="0" applyProtection="0"/>
    <xf numFmtId="43" fontId="30" fillId="0" borderId="0" applyFont="0" applyFill="0" applyBorder="0" applyAlignment="0" applyProtection="0"/>
    <xf numFmtId="169" fontId="30" fillId="0" borderId="0" applyFont="0" applyFill="0" applyBorder="0" applyAlignment="0" applyProtection="0"/>
    <xf numFmtId="169" fontId="2" fillId="0" borderId="0" applyFont="0" applyFill="0" applyBorder="0" applyAlignment="0" applyProtection="0"/>
    <xf numFmtId="169" fontId="296"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30" fillId="0" borderId="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192" fillId="0" borderId="0" applyNumberFormat="0" applyFill="0" applyBorder="0" applyAlignment="0" applyProtection="0"/>
    <xf numFmtId="0" fontId="299" fillId="0" borderId="0">
      <alignment horizontal="center"/>
    </xf>
    <xf numFmtId="183" fontId="60" fillId="0" borderId="0" applyFont="0" applyFill="0" applyBorder="0" applyAlignment="0" applyProtection="0"/>
    <xf numFmtId="279" fontId="300" fillId="0" borderId="0" applyFill="0" applyBorder="0" applyProtection="0"/>
    <xf numFmtId="280" fontId="4" fillId="0" borderId="0" applyFont="0" applyFill="0" applyBorder="0" applyAlignment="0" applyProtection="0"/>
    <xf numFmtId="281" fontId="40" fillId="0" borderId="0" applyFill="0" applyBorder="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56" applyFill="0" applyProtection="0"/>
    <xf numFmtId="281" fontId="40" fillId="0" borderId="81" applyFill="0" applyProtection="0"/>
    <xf numFmtId="281" fontId="40" fillId="0" borderId="81" applyFill="0" applyProtection="0"/>
    <xf numFmtId="282" fontId="67" fillId="0" borderId="0" applyFont="0" applyFill="0" applyBorder="0" applyAlignment="0" applyProtection="0"/>
    <xf numFmtId="283" fontId="301" fillId="0" borderId="0" applyFont="0" applyFill="0" applyBorder="0" applyAlignment="0" applyProtection="0"/>
    <xf numFmtId="284"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5" fontId="21" fillId="0" borderId="0" applyFont="0" applyFill="0" applyBorder="0" applyAlignment="0" applyProtection="0"/>
    <xf numFmtId="286" fontId="30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54" fontId="21" fillId="0" borderId="0" applyFont="0" applyFill="0" applyBorder="0" applyAlignment="0" applyProtection="0"/>
    <xf numFmtId="287" fontId="292" fillId="0" borderId="0" applyFont="0" applyFill="0" applyBorder="0" applyAlignment="0" applyProtection="0"/>
    <xf numFmtId="288" fontId="130" fillId="0" borderId="0" applyFont="0" applyFill="0" applyBorder="0" applyAlignment="0" applyProtection="0"/>
    <xf numFmtId="289" fontId="292" fillId="0" borderId="0" applyFont="0" applyFill="0" applyBorder="0" applyAlignment="0" applyProtection="0"/>
    <xf numFmtId="290" fontId="292" fillId="0" borderId="0" applyFont="0" applyFill="0" applyBorder="0" applyAlignment="0" applyProtection="0"/>
    <xf numFmtId="291" fontId="130" fillId="0" borderId="0" applyFont="0" applyFill="0" applyBorder="0" applyAlignment="0" applyProtection="0"/>
    <xf numFmtId="292" fontId="292" fillId="0" borderId="0" applyFont="0" applyFill="0" applyBorder="0" applyAlignment="0" applyProtection="0"/>
    <xf numFmtId="293" fontId="292" fillId="0" borderId="0" applyFont="0" applyFill="0" applyBorder="0" applyAlignment="0" applyProtection="0"/>
    <xf numFmtId="294" fontId="130" fillId="0" borderId="0" applyFont="0" applyFill="0" applyBorder="0" applyAlignment="0" applyProtection="0"/>
    <xf numFmtId="295" fontId="292"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41"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6" fontId="21" fillId="0" borderId="0" applyFont="0" applyFill="0" applyBorder="0" applyAlignment="0" applyProtection="0"/>
    <xf numFmtId="297"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98" fontId="130" fillId="0" borderId="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299" fontId="21" fillId="0" borderId="0"/>
    <xf numFmtId="299" fontId="21" fillId="0" borderId="0"/>
    <xf numFmtId="299" fontId="21" fillId="0" borderId="0"/>
    <xf numFmtId="299" fontId="21" fillId="0" borderId="0"/>
    <xf numFmtId="299" fontId="21" fillId="0" borderId="0"/>
    <xf numFmtId="299" fontId="21" fillId="0" borderId="0"/>
    <xf numFmtId="299" fontId="21" fillId="0" borderId="0"/>
    <xf numFmtId="299" fontId="21" fillId="0" borderId="0" applyProtection="0"/>
    <xf numFmtId="299" fontId="21" fillId="0" borderId="0"/>
    <xf numFmtId="299" fontId="21" fillId="0" borderId="0"/>
    <xf numFmtId="299" fontId="21" fillId="0" borderId="0"/>
    <xf numFmtId="299" fontId="21" fillId="0" borderId="0"/>
    <xf numFmtId="299" fontId="21" fillId="0" borderId="0"/>
    <xf numFmtId="299" fontId="21" fillId="0" borderId="0"/>
    <xf numFmtId="299" fontId="21" fillId="0" borderId="0"/>
    <xf numFmtId="198" fontId="9" fillId="0" borderId="82"/>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30" fillId="0" borderId="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9" fontId="195" fillId="0" borderId="0" applyFont="0" applyFill="0" applyBorder="0" applyAlignment="0" applyProtection="0"/>
    <xf numFmtId="169" fontId="293" fillId="0" borderId="0" applyFont="0" applyFill="0" applyBorder="0" applyAlignment="0" applyProtection="0"/>
    <xf numFmtId="3" fontId="302" fillId="0" borderId="28">
      <alignment horizontal="left" vertical="top" wrapText="1"/>
    </xf>
    <xf numFmtId="300" fontId="40" fillId="0" borderId="0" applyFill="0" applyBorder="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56" applyFill="0" applyProtection="0"/>
    <xf numFmtId="300" fontId="40" fillId="0" borderId="81" applyFill="0" applyProtection="0"/>
    <xf numFmtId="300" fontId="40" fillId="0" borderId="81" applyFill="0" applyProtection="0"/>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301" fontId="21" fillId="0" borderId="83">
      <alignment vertical="center"/>
    </xf>
    <xf numFmtId="0" fontId="21" fillId="0" borderId="0" applyFont="0" applyFill="0" applyBorder="0" applyAlignment="0" applyProtection="0"/>
    <xf numFmtId="0" fontId="21" fillId="0" borderId="0" applyFont="0" applyFill="0" applyBorder="0" applyAlignment="0" applyProtection="0"/>
    <xf numFmtId="302" fontId="9" fillId="0" borderId="0"/>
    <xf numFmtId="303" fontId="11" fillId="0" borderId="43"/>
    <xf numFmtId="303" fontId="11" fillId="0" borderId="43"/>
    <xf numFmtId="303" fontId="11" fillId="0" borderId="43"/>
    <xf numFmtId="303" fontId="11" fillId="0" borderId="43"/>
    <xf numFmtId="303" fontId="11" fillId="0" borderId="43"/>
    <xf numFmtId="303" fontId="11" fillId="0" borderId="43"/>
    <xf numFmtId="272" fontId="21" fillId="0" borderId="0"/>
    <xf numFmtId="272" fontId="21" fillId="0" borderId="0"/>
    <xf numFmtId="272" fontId="21" fillId="0" borderId="0"/>
    <xf numFmtId="272" fontId="21" fillId="0" borderId="0"/>
    <xf numFmtId="272" fontId="21" fillId="0" borderId="0"/>
    <xf numFmtId="272" fontId="21" fillId="0" borderId="0"/>
    <xf numFmtId="272" fontId="21" fillId="0" borderId="0"/>
    <xf numFmtId="272" fontId="21" fillId="0" borderId="0" applyProtection="0"/>
    <xf numFmtId="272" fontId="21" fillId="0" borderId="0"/>
    <xf numFmtId="272" fontId="21" fillId="0" borderId="0"/>
    <xf numFmtId="272" fontId="21" fillId="0" borderId="0"/>
    <xf numFmtId="272" fontId="21" fillId="0" borderId="0"/>
    <xf numFmtId="272" fontId="21" fillId="0" borderId="0"/>
    <xf numFmtId="272" fontId="21" fillId="0" borderId="0"/>
    <xf numFmtId="272" fontId="21" fillId="0" borderId="0"/>
    <xf numFmtId="304" fontId="11" fillId="0" borderId="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190" fontId="61" fillId="0" borderId="0" applyFont="0" applyFill="0" applyBorder="0" applyAlignment="0" applyProtection="0"/>
    <xf numFmtId="305" fontId="276" fillId="0" borderId="0" applyFont="0" applyFill="0" applyBorder="0" applyAlignment="0" applyProtection="0"/>
    <xf numFmtId="305" fontId="276"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305" fontId="276" fillId="0" borderId="0" applyFont="0" applyFill="0" applyBorder="0" applyAlignment="0" applyProtection="0"/>
    <xf numFmtId="305" fontId="276" fillId="0" borderId="0" applyFont="0" applyFill="0" applyBorder="0" applyAlignment="0" applyProtection="0"/>
    <xf numFmtId="305" fontId="276" fillId="0" borderId="0" applyFont="0" applyFill="0" applyBorder="0" applyAlignment="0" applyProtection="0"/>
    <xf numFmtId="305" fontId="276"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7" fontId="9" fillId="0" borderId="0" applyFont="0" applyFill="0" applyBorder="0" applyAlignment="0" applyProtection="0"/>
    <xf numFmtId="307" fontId="9"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71" fontId="61" fillId="0" borderId="0" applyFont="0" applyFill="0" applyBorder="0" applyAlignment="0" applyProtection="0"/>
    <xf numFmtId="167" fontId="61" fillId="0" borderId="0" applyFont="0" applyFill="0" applyBorder="0" applyAlignment="0" applyProtection="0"/>
    <xf numFmtId="171"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71" fontId="61" fillId="0" borderId="0" applyFont="0" applyFill="0" applyBorder="0" applyAlignment="0" applyProtection="0"/>
    <xf numFmtId="171"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184" fontId="61" fillId="0" borderId="0" applyFont="0" applyFill="0" applyBorder="0" applyAlignment="0" applyProtection="0"/>
    <xf numFmtId="308" fontId="276" fillId="0" borderId="0" applyFont="0" applyFill="0" applyBorder="0" applyAlignment="0" applyProtection="0"/>
    <xf numFmtId="308" fontId="276" fillId="0" borderId="0" applyFont="0" applyFill="0" applyBorder="0" applyAlignment="0" applyProtection="0"/>
    <xf numFmtId="169" fontId="303" fillId="0" borderId="0" applyFont="0" applyFill="0" applyBorder="0" applyAlignment="0" applyProtection="0"/>
    <xf numFmtId="169" fontId="303" fillId="0" borderId="0" applyFont="0" applyFill="0" applyBorder="0" applyAlignment="0" applyProtection="0"/>
    <xf numFmtId="308" fontId="276" fillId="0" borderId="0" applyFont="0" applyFill="0" applyBorder="0" applyAlignment="0" applyProtection="0"/>
    <xf numFmtId="308" fontId="276" fillId="0" borderId="0" applyFont="0" applyFill="0" applyBorder="0" applyAlignment="0" applyProtection="0"/>
    <xf numFmtId="308" fontId="276" fillId="0" borderId="0" applyFont="0" applyFill="0" applyBorder="0" applyAlignment="0" applyProtection="0"/>
    <xf numFmtId="308" fontId="276"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303" fillId="0" borderId="0" applyFont="0" applyFill="0" applyBorder="0" applyAlignment="0" applyProtection="0"/>
    <xf numFmtId="169" fontId="303" fillId="0" borderId="0" applyFont="0" applyFill="0" applyBorder="0" applyAlignment="0" applyProtection="0"/>
    <xf numFmtId="172" fontId="61" fillId="0" borderId="0" applyFont="0" applyFill="0" applyBorder="0" applyAlignment="0" applyProtection="0"/>
    <xf numFmtId="169" fontId="61" fillId="0" borderId="0" applyFont="0" applyFill="0" applyBorder="0" applyAlignment="0" applyProtection="0"/>
    <xf numFmtId="172"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2" fontId="61" fillId="0" borderId="0" applyFont="0" applyFill="0" applyBorder="0" applyAlignment="0" applyProtection="0"/>
    <xf numFmtId="172"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0" fontId="304" fillId="0" borderId="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0" fontId="304" fillId="0" borderId="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310" fontId="21" fillId="0" borderId="0" applyFont="0" applyFill="0" applyBorder="0" applyAlignment="0" applyProtection="0"/>
    <xf numFmtId="0" fontId="305" fillId="0" borderId="0"/>
    <xf numFmtId="0" fontId="21" fillId="0" borderId="0"/>
    <xf numFmtId="0" fontId="21" fillId="0" borderId="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130" fillId="0" borderId="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306" fillId="0" borderId="0" applyNumberFormat="0" applyFill="0" applyBorder="0" applyAlignment="0" applyProtection="0"/>
    <xf numFmtId="0" fontId="307" fillId="0" borderId="0" applyNumberFormat="0" applyFill="0" applyBorder="0" applyProtection="0">
      <alignment vertical="center"/>
    </xf>
    <xf numFmtId="0" fontId="308" fillId="0" borderId="0" applyNumberFormat="0" applyFill="0" applyBorder="0" applyAlignment="0" applyProtection="0"/>
    <xf numFmtId="0" fontId="309" fillId="0" borderId="0" applyNumberFormat="0" applyFill="0" applyBorder="0" applyProtection="0">
      <alignment vertical="center"/>
    </xf>
    <xf numFmtId="0" fontId="310" fillId="0" borderId="0" applyNumberFormat="0" applyFill="0" applyBorder="0" applyAlignment="0" applyProtection="0"/>
    <xf numFmtId="0" fontId="311" fillId="0" borderId="0" applyNumberFormat="0" applyFill="0" applyBorder="0" applyAlignment="0" applyProtection="0"/>
    <xf numFmtId="311" fontId="312" fillId="0" borderId="84" applyNumberFormat="0" applyFill="0" applyBorder="0" applyAlignment="0" applyProtection="0"/>
    <xf numFmtId="0" fontId="313" fillId="0" borderId="0" applyNumberFormat="0" applyFill="0" applyBorder="0" applyAlignment="0" applyProtection="0"/>
    <xf numFmtId="0" fontId="314" fillId="0" borderId="0">
      <alignment vertical="top" wrapText="1"/>
    </xf>
    <xf numFmtId="3" fontId="9" fillId="66" borderId="24">
      <alignment horizontal="right" vertical="top" wrapText="1"/>
    </xf>
    <xf numFmtId="3" fontId="9" fillId="66" borderId="24">
      <alignment horizontal="right" vertical="top" wrapText="1"/>
    </xf>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2"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8" fontId="66" fillId="35" borderId="0" applyNumberFormat="0" applyBorder="0" applyAlignment="0" applyProtection="0"/>
    <xf numFmtId="312" fontId="3" fillId="2" borderId="0" applyBorder="0" applyProtection="0"/>
    <xf numFmtId="0" fontId="315" fillId="0" borderId="4" applyNumberFormat="0" applyFill="0" applyBorder="0" applyAlignment="0" applyProtection="0">
      <alignment horizontal="center" vertical="center"/>
    </xf>
    <xf numFmtId="0" fontId="316" fillId="0" borderId="0" applyNumberFormat="0" applyFont="0" applyBorder="0" applyAlignment="0">
      <alignment horizontal="left" vertical="center"/>
    </xf>
    <xf numFmtId="0" fontId="70" fillId="0" borderId="0">
      <alignment horizontal="left"/>
    </xf>
    <xf numFmtId="0" fontId="317" fillId="0" borderId="0">
      <alignment horizontal="left"/>
    </xf>
    <xf numFmtId="0" fontId="71" fillId="0" borderId="85" applyNumberFormat="0" applyAlignment="0" applyProtection="0">
      <alignment horizontal="left" vertical="center"/>
    </xf>
    <xf numFmtId="0" fontId="71" fillId="0" borderId="85" applyNumberFormat="0" applyAlignment="0" applyProtection="0">
      <alignment horizontal="left" vertical="center"/>
    </xf>
    <xf numFmtId="0" fontId="71" fillId="0" borderId="85" applyNumberFormat="0" applyAlignment="0" applyProtection="0">
      <alignment horizontal="left" vertical="center"/>
    </xf>
    <xf numFmtId="0" fontId="71" fillId="0" borderId="45">
      <alignment horizontal="left" vertical="center"/>
    </xf>
    <xf numFmtId="0" fontId="71" fillId="0" borderId="45">
      <alignment horizontal="left" vertical="center"/>
    </xf>
    <xf numFmtId="0" fontId="71" fillId="0" borderId="45">
      <alignment horizontal="left" vertical="center"/>
    </xf>
    <xf numFmtId="0" fontId="71" fillId="0" borderId="45">
      <alignment horizontal="left" vertical="center"/>
    </xf>
    <xf numFmtId="0" fontId="71" fillId="0" borderId="45">
      <alignment horizontal="left" vertical="center"/>
    </xf>
    <xf numFmtId="0" fontId="71" fillId="0" borderId="45">
      <alignment horizontal="left" vertical="center"/>
    </xf>
    <xf numFmtId="0" fontId="71" fillId="0" borderId="45">
      <alignment horizontal="left" vertical="center"/>
    </xf>
    <xf numFmtId="14" fontId="205" fillId="67" borderId="14">
      <alignment horizontal="center" vertical="center" wrapText="1"/>
    </xf>
    <xf numFmtId="0" fontId="95" fillId="0" borderId="0" applyFill="0" applyAlignment="0" applyProtection="0">
      <protection locked="0"/>
    </xf>
    <xf numFmtId="0" fontId="95" fillId="0" borderId="30" applyFill="0" applyAlignment="0" applyProtection="0">
      <protection locked="0"/>
    </xf>
    <xf numFmtId="164" fontId="78" fillId="37" borderId="43" applyNumberFormat="0" applyAlignment="0">
      <alignment horizontal="left" vertical="top"/>
    </xf>
    <xf numFmtId="164" fontId="78" fillId="37" borderId="43" applyNumberFormat="0" applyAlignment="0">
      <alignment horizontal="left" vertical="top"/>
    </xf>
    <xf numFmtId="164" fontId="78" fillId="37" borderId="43" applyNumberFormat="0" applyAlignment="0">
      <alignment horizontal="left" vertical="top"/>
    </xf>
    <xf numFmtId="313" fontId="78" fillId="37" borderId="43" applyNumberFormat="0" applyAlignment="0">
      <alignment horizontal="left" vertical="top"/>
    </xf>
    <xf numFmtId="313" fontId="78" fillId="37" borderId="43" applyNumberFormat="0" applyAlignment="0">
      <alignment horizontal="left" vertical="top"/>
    </xf>
    <xf numFmtId="313" fontId="78" fillId="37" borderId="43" applyNumberFormat="0" applyAlignment="0">
      <alignment horizontal="left" vertical="top"/>
    </xf>
    <xf numFmtId="164" fontId="78" fillId="37" borderId="43" applyNumberFormat="0" applyAlignment="0">
      <alignment horizontal="left" vertical="top"/>
    </xf>
    <xf numFmtId="164" fontId="78" fillId="37" borderId="43" applyNumberFormat="0" applyAlignment="0">
      <alignment horizontal="left" vertical="top"/>
    </xf>
    <xf numFmtId="49" fontId="79" fillId="0" borderId="43">
      <alignment vertical="center"/>
    </xf>
    <xf numFmtId="49" fontId="79" fillId="0" borderId="43">
      <alignment vertical="center"/>
    </xf>
    <xf numFmtId="49" fontId="79" fillId="0" borderId="43">
      <alignment vertical="center"/>
    </xf>
    <xf numFmtId="49" fontId="79" fillId="0" borderId="43">
      <alignment vertical="center"/>
    </xf>
    <xf numFmtId="0" fontId="40" fillId="0" borderId="0"/>
    <xf numFmtId="0" fontId="318" fillId="0" borderId="0" applyNumberFormat="0" applyFill="0" applyBorder="0" applyAlignment="0" applyProtection="0">
      <alignment vertical="top"/>
      <protection locked="0"/>
    </xf>
    <xf numFmtId="41" fontId="9" fillId="0" borderId="0" applyFont="0" applyFill="0" applyBorder="0" applyAlignment="0" applyProtection="0"/>
    <xf numFmtId="38" fontId="13" fillId="0" borderId="0" applyFont="0" applyFill="0" applyBorder="0" applyAlignment="0" applyProtection="0"/>
    <xf numFmtId="314" fontId="319" fillId="0" borderId="0" applyFont="0" applyFill="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68" borderId="43" applyNumberFormat="0" applyBorder="0" applyAlignment="0" applyProtection="0"/>
    <xf numFmtId="10" fontId="66" fillId="68" borderId="43" applyNumberFormat="0" applyBorder="0" applyAlignment="0" applyProtection="0"/>
    <xf numFmtId="10" fontId="66" fillId="68"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68"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68" borderId="43" applyNumberFormat="0" applyBorder="0" applyAlignment="0" applyProtection="0"/>
    <xf numFmtId="10" fontId="66" fillId="68"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10" fontId="66" fillId="35" borderId="43" applyNumberFormat="0" applyBorder="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0" fillId="8" borderId="6" applyNumberFormat="0" applyAlignment="0" applyProtection="0"/>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3"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41" fontId="9" fillId="0" borderId="0" applyFont="0" applyFill="0" applyBorder="0" applyAlignment="0" applyProtection="0"/>
    <xf numFmtId="0" fontId="324" fillId="0" borderId="86">
      <alignment horizontal="centerContinuous"/>
    </xf>
    <xf numFmtId="0" fontId="324" fillId="0" borderId="86">
      <alignment horizontal="centerContinuous"/>
    </xf>
    <xf numFmtId="0" fontId="324" fillId="0" borderId="86">
      <alignment horizontal="centerContinuous"/>
    </xf>
    <xf numFmtId="0" fontId="324" fillId="0" borderId="86">
      <alignment horizontal="centerContinuous"/>
    </xf>
    <xf numFmtId="0" fontId="324" fillId="0" borderId="86">
      <alignment horizontal="centerContinuous"/>
    </xf>
    <xf numFmtId="268" fontId="9" fillId="69" borderId="24">
      <alignment vertical="top" wrapText="1"/>
    </xf>
    <xf numFmtId="268" fontId="9" fillId="69" borderId="24">
      <alignment vertical="top" wrapText="1"/>
    </xf>
    <xf numFmtId="0" fontId="49" fillId="0" borderId="0"/>
    <xf numFmtId="0" fontId="86" fillId="0" borderId="0"/>
    <xf numFmtId="0" fontId="224" fillId="0" borderId="0"/>
    <xf numFmtId="0" fontId="13" fillId="0" borderId="0"/>
    <xf numFmtId="0" fontId="40" fillId="0" borderId="0" applyNumberFormat="0" applyFont="0" applyFill="0" applyBorder="0" applyProtection="0">
      <alignment horizontal="left" vertical="center"/>
    </xf>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3" fontId="325" fillId="0" borderId="28" applyNumberFormat="0" applyAlignment="0">
      <alignment horizontal="center" vertical="center"/>
    </xf>
    <xf numFmtId="3" fontId="279" fillId="0" borderId="28" applyNumberFormat="0" applyAlignment="0">
      <alignment horizontal="center" vertical="center"/>
    </xf>
    <xf numFmtId="3" fontId="78" fillId="0" borderId="28" applyNumberFormat="0" applyAlignment="0">
      <alignment horizontal="center" vertical="center"/>
    </xf>
    <xf numFmtId="198" fontId="83" fillId="0" borderId="42" applyNumberFormat="0" applyFont="0" applyFill="0" applyBorder="0">
      <alignment horizontal="center"/>
    </xf>
    <xf numFmtId="198" fontId="83" fillId="0" borderId="42" applyNumberFormat="0" applyFont="0" applyFill="0" applyBorder="0">
      <alignment horizontal="center"/>
    </xf>
    <xf numFmtId="198" fontId="83" fillId="0" borderId="42" applyNumberFormat="0" applyFont="0" applyFill="0" applyBorder="0">
      <alignment horizontal="center"/>
    </xf>
    <xf numFmtId="38" fontId="13" fillId="0" borderId="0" applyFont="0" applyFill="0" applyBorder="0" applyAlignment="0" applyProtection="0"/>
    <xf numFmtId="4" fontId="42" fillId="0" borderId="0" applyFont="0" applyFill="0" applyBorder="0" applyAlignment="0" applyProtection="0"/>
    <xf numFmtId="0" fontId="84" fillId="0" borderId="14"/>
    <xf numFmtId="0" fontId="326" fillId="0" borderId="14"/>
    <xf numFmtId="216" fontId="85" fillId="0" borderId="42"/>
    <xf numFmtId="180" fontId="9" fillId="0" borderId="42"/>
    <xf numFmtId="0" fontId="30" fillId="0" borderId="0"/>
    <xf numFmtId="0" fontId="67" fillId="0" borderId="43"/>
    <xf numFmtId="0" fontId="11" fillId="0" borderId="3" applyNumberFormat="0" applyAlignment="0">
      <alignment horizontal="center"/>
    </xf>
    <xf numFmtId="0" fontId="11" fillId="0" borderId="3" applyNumberFormat="0" applyAlignment="0">
      <alignment horizontal="center"/>
    </xf>
    <xf numFmtId="37" fontId="88" fillId="0" borderId="0"/>
    <xf numFmtId="0" fontId="327" fillId="0" borderId="43" applyNumberFormat="0" applyFont="0" applyFill="0" applyBorder="0" applyAlignment="0">
      <alignment horizontal="center"/>
    </xf>
    <xf numFmtId="0" fontId="327" fillId="0" borderId="43" applyNumberFormat="0" applyFont="0" applyFill="0" applyBorder="0" applyAlignment="0">
      <alignment horizontal="center"/>
    </xf>
    <xf numFmtId="0" fontId="327" fillId="0" borderId="43" applyNumberFormat="0" applyFont="0" applyFill="0" applyBorder="0" applyAlignment="0">
      <alignment horizontal="center"/>
    </xf>
    <xf numFmtId="0" fontId="327" fillId="0" borderId="43" applyNumberFormat="0" applyFont="0" applyFill="0" applyBorder="0" applyAlignment="0">
      <alignment horizontal="center"/>
    </xf>
    <xf numFmtId="0" fontId="327" fillId="0" borderId="43" applyNumberFormat="0" applyFont="0" applyFill="0" applyBorder="0" applyAlignment="0">
      <alignment horizontal="center"/>
    </xf>
    <xf numFmtId="0" fontId="21" fillId="0" borderId="0"/>
    <xf numFmtId="315" fontId="9" fillId="0" borderId="0"/>
    <xf numFmtId="0" fontId="90" fillId="0" borderId="0"/>
    <xf numFmtId="0" fontId="328" fillId="0" borderId="0"/>
    <xf numFmtId="0" fontId="2" fillId="0" borderId="0"/>
    <xf numFmtId="0" fontId="30" fillId="0" borderId="0"/>
    <xf numFmtId="0" fontId="9" fillId="0" borderId="0"/>
    <xf numFmtId="0" fontId="30" fillId="0" borderId="0"/>
    <xf numFmtId="0" fontId="2" fillId="0" borderId="0"/>
    <xf numFmtId="0" fontId="296" fillId="0" borderId="0"/>
    <xf numFmtId="0" fontId="296" fillId="0" borderId="0"/>
    <xf numFmtId="0" fontId="296" fillId="0" borderId="0"/>
    <xf numFmtId="0" fontId="30" fillId="0" borderId="0"/>
    <xf numFmtId="0" fontId="2" fillId="0" borderId="0"/>
    <xf numFmtId="0" fontId="57" fillId="0" borderId="0"/>
    <xf numFmtId="0" fontId="291" fillId="0" borderId="0"/>
    <xf numFmtId="0" fontId="21" fillId="0" borderId="0"/>
    <xf numFmtId="0" fontId="291" fillId="0" borderId="0"/>
    <xf numFmtId="0" fontId="291" fillId="0" borderId="0"/>
    <xf numFmtId="0" fontId="92" fillId="0" borderId="0"/>
    <xf numFmtId="0" fontId="21" fillId="0" borderId="0"/>
    <xf numFmtId="0" fontId="296" fillId="0" borderId="0"/>
    <xf numFmtId="0" fontId="188" fillId="0" borderId="0"/>
    <xf numFmtId="0" fontId="2" fillId="0" borderId="0"/>
    <xf numFmtId="0" fontId="2" fillId="0" borderId="0"/>
    <xf numFmtId="0" fontId="2" fillId="0" borderId="0"/>
    <xf numFmtId="0" fontId="195" fillId="0" borderId="0"/>
    <xf numFmtId="0" fontId="94" fillId="0" borderId="0"/>
    <xf numFmtId="0" fontId="20" fillId="0" borderId="0"/>
    <xf numFmtId="0" fontId="276"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92" fillId="0" borderId="0"/>
    <xf numFmtId="0" fontId="195" fillId="0" borderId="0"/>
    <xf numFmtId="0" fontId="104" fillId="0" borderId="0"/>
    <xf numFmtId="0" fontId="92" fillId="0" borderId="0"/>
    <xf numFmtId="0" fontId="329" fillId="0" borderId="0"/>
    <xf numFmtId="0" fontId="21"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30" fillId="0" borderId="0" applyProtection="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46" fillId="0" borderId="0"/>
    <xf numFmtId="0" fontId="21" fillId="0" borderId="0"/>
    <xf numFmtId="0" fontId="2" fillId="0" borderId="0"/>
    <xf numFmtId="0" fontId="30" fillId="0" borderId="0"/>
    <xf numFmtId="0" fontId="30" fillId="0" borderId="0"/>
    <xf numFmtId="0" fontId="298" fillId="0" borderId="0"/>
    <xf numFmtId="0" fontId="21" fillId="0" borderId="0"/>
    <xf numFmtId="0" fontId="86" fillId="0" borderId="0"/>
    <xf numFmtId="0" fontId="30" fillId="0" borderId="0"/>
    <xf numFmtId="0" fontId="2" fillId="0" borderId="0"/>
    <xf numFmtId="0" fontId="49" fillId="0" borderId="0"/>
    <xf numFmtId="0" fontId="30" fillId="0" borderId="0"/>
    <xf numFmtId="0" fontId="49" fillId="0" borderId="0"/>
    <xf numFmtId="0" fontId="11" fillId="0" borderId="0"/>
    <xf numFmtId="0" fontId="49" fillId="0" borderId="0"/>
    <xf numFmtId="0" fontId="30" fillId="0" borderId="0"/>
    <xf numFmtId="0" fontId="30" fillId="0" borderId="0"/>
    <xf numFmtId="0" fontId="30" fillId="0" borderId="0"/>
    <xf numFmtId="0" fontId="30" fillId="0" borderId="0"/>
    <xf numFmtId="0" fontId="49" fillId="0" borderId="0"/>
    <xf numFmtId="0" fontId="49" fillId="0" borderId="0"/>
    <xf numFmtId="0" fontId="49" fillId="0" borderId="0"/>
    <xf numFmtId="0" fontId="49" fillId="0" borderId="0"/>
    <xf numFmtId="0" fontId="4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0" fillId="0" borderId="0"/>
    <xf numFmtId="0" fontId="49" fillId="0" borderId="0"/>
    <xf numFmtId="0" fontId="21" fillId="0" borderId="0"/>
    <xf numFmtId="0" fontId="30" fillId="0" borderId="0"/>
    <xf numFmtId="0" fontId="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49" fillId="0" borderId="0"/>
    <xf numFmtId="0" fontId="49" fillId="0" borderId="0"/>
    <xf numFmtId="0" fontId="30" fillId="0" borderId="0"/>
    <xf numFmtId="0" fontId="94" fillId="0" borderId="0"/>
    <xf numFmtId="0" fontId="94" fillId="0" borderId="0"/>
    <xf numFmtId="0" fontId="94" fillId="0" borderId="0"/>
    <xf numFmtId="0" fontId="92" fillId="0" borderId="0"/>
    <xf numFmtId="0" fontId="130" fillId="0" borderId="0" applyProtection="0"/>
    <xf numFmtId="0" fontId="2" fillId="0" borderId="0"/>
    <xf numFmtId="0" fontId="296"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46" fillId="0" borderId="0"/>
    <xf numFmtId="0" fontId="246" fillId="0" borderId="0"/>
    <xf numFmtId="0" fontId="295" fillId="0" borderId="0"/>
    <xf numFmtId="0" fontId="224" fillId="0" borderId="0"/>
    <xf numFmtId="0" fontId="246" fillId="0" borderId="0"/>
    <xf numFmtId="0" fontId="2" fillId="0" borderId="0"/>
    <xf numFmtId="0" fontId="2" fillId="0" borderId="0"/>
    <xf numFmtId="0" fontId="246" fillId="0" borderId="0"/>
    <xf numFmtId="0" fontId="246" fillId="0" borderId="0"/>
    <xf numFmtId="0" fontId="246" fillId="0" borderId="0"/>
    <xf numFmtId="0" fontId="246" fillId="0" borderId="0"/>
    <xf numFmtId="0" fontId="9" fillId="0" borderId="0"/>
    <xf numFmtId="0" fontId="2" fillId="0" borderId="0"/>
    <xf numFmtId="0" fontId="30" fillId="0" borderId="0"/>
    <xf numFmtId="0" fontId="58"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53" fillId="0" borderId="0"/>
    <xf numFmtId="0" fontId="53" fillId="0" borderId="0"/>
    <xf numFmtId="0" fontId="53" fillId="0" borderId="0"/>
    <xf numFmtId="0" fontId="53" fillId="0" borderId="0"/>
    <xf numFmtId="0" fontId="11" fillId="0" borderId="0"/>
    <xf numFmtId="0" fontId="30" fillId="0" borderId="0"/>
    <xf numFmtId="0" fontId="49" fillId="0" borderId="0"/>
    <xf numFmtId="0" fontId="21" fillId="0" borderId="0"/>
    <xf numFmtId="0" fontId="21" fillId="0" borderId="0"/>
    <xf numFmtId="0" fontId="86" fillId="0" borderId="0"/>
    <xf numFmtId="0" fontId="57"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21" fillId="0" borderId="0"/>
    <xf numFmtId="0" fontId="21" fillId="0" borderId="0"/>
    <xf numFmtId="0" fontId="50"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6" fillId="0" borderId="0"/>
    <xf numFmtId="0" fontId="30" fillId="0" borderId="0" applyProtection="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96"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49" fillId="0" borderId="0"/>
    <xf numFmtId="0" fontId="49" fillId="0" borderId="0"/>
    <xf numFmtId="0" fontId="49" fillId="0" borderId="0"/>
    <xf numFmtId="0" fontId="49" fillId="0" borderId="0"/>
    <xf numFmtId="0" fontId="49" fillId="0" borderId="0"/>
    <xf numFmtId="0" fontId="30" fillId="0" borderId="0"/>
    <xf numFmtId="0" fontId="21" fillId="0" borderId="0"/>
    <xf numFmtId="0" fontId="49" fillId="0" borderId="0"/>
    <xf numFmtId="0" fontId="49" fillId="0" borderId="0"/>
    <xf numFmtId="0" fontId="2" fillId="0" borderId="0"/>
    <xf numFmtId="0" fontId="21"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49" fillId="0" borderId="0"/>
    <xf numFmtId="0" fontId="331" fillId="0" borderId="0" applyNumberFormat="0" applyFill="0" applyBorder="0" applyProtection="0">
      <alignment vertical="top"/>
    </xf>
    <xf numFmtId="0" fontId="21" fillId="0" borderId="0"/>
    <xf numFmtId="0" fontId="21" fillId="0" borderId="0"/>
    <xf numFmtId="0" fontId="21" fillId="0" borderId="0"/>
    <xf numFmtId="0" fontId="21" fillId="0" borderId="0"/>
    <xf numFmtId="0" fontId="49" fillId="0" borderId="0"/>
    <xf numFmtId="0" fontId="20" fillId="0" borderId="0"/>
    <xf numFmtId="0" fontId="40" fillId="0" borderId="0"/>
    <xf numFmtId="0" fontId="30" fillId="0" borderId="0"/>
    <xf numFmtId="0" fontId="40" fillId="0" borderId="0"/>
    <xf numFmtId="0" fontId="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1" fillId="0" borderId="0"/>
    <xf numFmtId="0" fontId="21" fillId="0" borderId="0"/>
    <xf numFmtId="0" fontId="30" fillId="0" borderId="0"/>
    <xf numFmtId="0" fontId="49" fillId="0" borderId="0"/>
    <xf numFmtId="0" fontId="30" fillId="0" borderId="0"/>
    <xf numFmtId="0" fontId="21" fillId="0" borderId="0"/>
    <xf numFmtId="0" fontId="246" fillId="0" borderId="0"/>
    <xf numFmtId="0" fontId="195" fillId="0" borderId="0"/>
    <xf numFmtId="0" fontId="195" fillId="0" borderId="0"/>
    <xf numFmtId="0" fontId="19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332" fillId="0" borderId="0"/>
    <xf numFmtId="0" fontId="2" fillId="0" borderId="0"/>
    <xf numFmtId="0" fontId="2" fillId="0" borderId="0"/>
    <xf numFmtId="0" fontId="2" fillId="0" borderId="0"/>
    <xf numFmtId="0" fontId="25" fillId="0" borderId="0" applyFont="0"/>
    <xf numFmtId="0" fontId="42" fillId="35" borderId="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30" fillId="38" borderId="18" applyNumberFormat="0" applyFont="0" applyAlignment="0" applyProtection="0"/>
    <xf numFmtId="0" fontId="276" fillId="39" borderId="18" applyNumberFormat="0" applyFont="0" applyAlignment="0" applyProtection="0"/>
    <xf numFmtId="0" fontId="276" fillId="39" borderId="18" applyNumberFormat="0" applyFont="0" applyAlignment="0" applyProtection="0"/>
    <xf numFmtId="0" fontId="276" fillId="39" borderId="18" applyNumberFormat="0" applyFont="0" applyAlignment="0" applyProtection="0"/>
    <xf numFmtId="0" fontId="276" fillId="39" borderId="18" applyNumberFormat="0" applyFont="0" applyAlignment="0" applyProtection="0"/>
    <xf numFmtId="0" fontId="276" fillId="39" borderId="18" applyNumberFormat="0" applyFont="0" applyAlignment="0" applyProtection="0"/>
    <xf numFmtId="316" fontId="333" fillId="0" borderId="0" applyFont="0" applyFill="0" applyBorder="0" applyProtection="0">
      <alignment vertical="top" wrapText="1"/>
    </xf>
    <xf numFmtId="0" fontId="11" fillId="0" borderId="0"/>
    <xf numFmtId="0" fontId="11" fillId="0" borderId="0"/>
    <xf numFmtId="0" fontId="11" fillId="0" borderId="0" applyProtection="0"/>
    <xf numFmtId="0" fontId="11" fillId="0" borderId="0" applyProtection="0"/>
    <xf numFmtId="3" fontId="334"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5" fillId="0" borderId="0" applyProtection="0"/>
    <xf numFmtId="0" fontId="335" fillId="30" borderId="19" applyNumberFormat="0" applyAlignment="0" applyProtection="0"/>
    <xf numFmtId="0" fontId="335" fillId="30" borderId="19" applyNumberFormat="0" applyAlignment="0" applyProtection="0"/>
    <xf numFmtId="0" fontId="335" fillId="30" borderId="19" applyNumberFormat="0" applyAlignment="0" applyProtection="0"/>
    <xf numFmtId="0" fontId="335" fillId="30" borderId="19" applyNumberFormat="0" applyAlignment="0" applyProtection="0"/>
    <xf numFmtId="0" fontId="335" fillId="30" borderId="19" applyNumberFormat="0" applyAlignment="0" applyProtection="0"/>
    <xf numFmtId="0" fontId="335" fillId="30" borderId="19" applyNumberFormat="0" applyAlignment="0" applyProtection="0"/>
    <xf numFmtId="0" fontId="335" fillId="30" borderId="19" applyNumberFormat="0" applyAlignment="0" applyProtection="0"/>
    <xf numFmtId="0" fontId="335" fillId="30" borderId="19" applyNumberFormat="0" applyAlignment="0" applyProtection="0"/>
    <xf numFmtId="205" fontId="336" fillId="0" borderId="3" applyFont="0" applyBorder="0" applyAlignment="0"/>
    <xf numFmtId="205" fontId="336" fillId="0" borderId="3" applyFont="0" applyBorder="0" applyAlignment="0"/>
    <xf numFmtId="0" fontId="249" fillId="35" borderId="0"/>
    <xf numFmtId="0" fontId="53" fillId="35" borderId="0"/>
    <xf numFmtId="0" fontId="53" fillId="35" borderId="0"/>
    <xf numFmtId="167" fontId="276"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09" fontId="21" fillId="0" borderId="0" applyFont="0" applyFill="0" applyBorder="0" applyAlignment="0" applyProtection="0"/>
    <xf numFmtId="317" fontId="95" fillId="0" borderId="0" applyFont="0" applyFill="0" applyBorder="0" applyAlignment="0" applyProtection="0"/>
    <xf numFmtId="318" fontId="4" fillId="0" borderId="0" applyFont="0" applyFill="0" applyBorder="0" applyAlignment="0" applyProtection="0"/>
    <xf numFmtId="319" fontId="292"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320"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257"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321"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130" fillId="0" borderId="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322" fontId="292" fillId="0" borderId="0" applyFont="0" applyFill="0" applyBorder="0" applyAlignment="0" applyProtection="0"/>
    <xf numFmtId="323" fontId="4" fillId="0" borderId="0" applyFont="0" applyFill="0" applyBorder="0" applyAlignment="0" applyProtection="0"/>
    <xf numFmtId="324" fontId="292" fillId="0" borderId="0" applyFont="0" applyFill="0" applyBorder="0" applyAlignment="0" applyProtection="0"/>
    <xf numFmtId="325" fontId="4" fillId="0" borderId="0" applyFont="0" applyFill="0" applyBorder="0" applyAlignment="0" applyProtection="0"/>
    <xf numFmtId="326" fontId="292" fillId="0" borderId="0" applyFont="0" applyFill="0" applyBorder="0" applyAlignment="0" applyProtection="0"/>
    <xf numFmtId="327" fontId="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40"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13" fillId="0" borderId="87" applyNumberFormat="0" applyBorder="0"/>
    <xf numFmtId="9" fontId="13" fillId="0" borderId="87" applyNumberFormat="0" applyBorder="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8"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9"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254" fontId="21" fillId="0" borderId="0" applyFill="0" applyBorder="0" applyAlignment="0"/>
    <xf numFmtId="0" fontId="337" fillId="0" borderId="0"/>
    <xf numFmtId="1" fontId="276" fillId="0" borderId="28" applyNumberFormat="0" applyFill="0" applyAlignment="0" applyProtection="0">
      <alignment horizontal="center" vertical="center"/>
    </xf>
    <xf numFmtId="0" fontId="322" fillId="0" borderId="0"/>
    <xf numFmtId="0" fontId="11" fillId="0" borderId="0"/>
    <xf numFmtId="0" fontId="9" fillId="0" borderId="0" applyNumberFormat="0" applyFill="0" applyBorder="0" applyAlignment="0" applyProtection="0"/>
    <xf numFmtId="0" fontId="9" fillId="0" borderId="0" applyProtection="0"/>
    <xf numFmtId="250" fontId="14" fillId="0" borderId="0" applyFont="0" applyFill="0" applyBorder="0" applyAlignment="0" applyProtection="0"/>
    <xf numFmtId="167" fontId="130" fillId="0" borderId="0" applyProtection="0"/>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102"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338"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103"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339" fillId="42" borderId="21" applyNumberFormat="0" applyProtection="0">
      <alignment vertical="center"/>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104"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340" fillId="42" borderId="21" applyNumberFormat="0" applyProtection="0">
      <alignment horizontal="left" vertical="center" indent="1"/>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104"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340" fillId="44"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104"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340" fillId="45"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104"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340" fillId="46"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104"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340" fillId="47"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104"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340" fillId="48"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104"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340" fillId="49"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104"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340" fillId="50"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104"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340" fillId="51"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104"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340" fillId="52"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104"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340" fillId="54" borderId="21" applyNumberFormat="0" applyProtection="0">
      <alignment horizontal="righ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104"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340"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105"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341" fillId="55" borderId="21" applyNumberFormat="0" applyProtection="0">
      <alignment vertical="center"/>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102"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338" fillId="54" borderId="23" applyNumberFormat="0" applyProtection="0">
      <alignment horizontal="left" vertical="center" indent="1"/>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104"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340"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105"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341" fillId="55" borderId="21" applyNumberFormat="0" applyProtection="0">
      <alignment horizontal="right" vertical="center"/>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102"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338" fillId="54" borderId="21"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106"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342" fillId="37" borderId="23" applyNumberFormat="0" applyProtection="0">
      <alignment horizontal="left" vertical="center" indent="1"/>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107"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4" fontId="343" fillId="55" borderId="21" applyNumberFormat="0" applyProtection="0">
      <alignment horizontal="right" vertical="center"/>
    </xf>
    <xf numFmtId="328" fontId="344" fillId="0" borderId="0" applyFont="0" applyFill="0" applyBorder="0" applyAlignment="0" applyProtection="0"/>
    <xf numFmtId="0" fontId="100" fillId="1" borderId="45" applyNumberFormat="0" applyFont="0" applyAlignment="0">
      <alignment horizontal="center"/>
    </xf>
    <xf numFmtId="0" fontId="100" fillId="1" borderId="45" applyNumberFormat="0" applyFont="0" applyAlignment="0">
      <alignment horizontal="center"/>
    </xf>
    <xf numFmtId="0" fontId="100" fillId="1" borderId="45" applyNumberFormat="0" applyFont="0" applyAlignment="0">
      <alignment horizontal="center"/>
    </xf>
    <xf numFmtId="0" fontId="100" fillId="1" borderId="45" applyNumberFormat="0" applyFont="0" applyAlignment="0">
      <alignment horizontal="center"/>
    </xf>
    <xf numFmtId="0" fontId="100" fillId="1" borderId="45" applyNumberFormat="0" applyFont="0" applyAlignment="0">
      <alignment horizontal="center"/>
    </xf>
    <xf numFmtId="0" fontId="100" fillId="1" borderId="45" applyNumberFormat="0" applyFont="0" applyAlignment="0">
      <alignment horizontal="center"/>
    </xf>
    <xf numFmtId="3" fontId="10" fillId="0" borderId="0"/>
    <xf numFmtId="0" fontId="276" fillId="0" borderId="0"/>
    <xf numFmtId="205" fontId="345" fillId="0" borderId="0" applyNumberFormat="0" applyBorder="0" applyAlignment="0">
      <alignment horizontal="centerContinuous"/>
    </xf>
    <xf numFmtId="0" fontId="9" fillId="0" borderId="28">
      <alignment horizontal="center"/>
    </xf>
    <xf numFmtId="0" fontId="272" fillId="0" borderId="0"/>
    <xf numFmtId="0" fontId="11" fillId="0" borderId="0" applyNumberFormat="0" applyFill="0" applyBorder="0" applyAlignment="0" applyProtection="0"/>
    <xf numFmtId="166" fontId="14" fillId="0" borderId="0" applyFont="0" applyFill="0" applyBorder="0" applyAlignment="0" applyProtection="0"/>
    <xf numFmtId="0" fontId="13" fillId="0" borderId="0"/>
    <xf numFmtId="191"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67" fontId="14" fillId="0" borderId="0" applyFont="0" applyFill="0" applyBorder="0" applyAlignment="0" applyProtection="0"/>
    <xf numFmtId="192" fontId="14" fillId="0" borderId="0" applyFont="0" applyFill="0" applyBorder="0" applyAlignment="0" applyProtection="0"/>
    <xf numFmtId="252" fontId="14" fillId="0" borderId="0" applyFont="0" applyFill="0" applyBorder="0" applyAlignment="0" applyProtection="0"/>
    <xf numFmtId="251"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76" fontId="10" fillId="0" borderId="0" applyFont="0" applyFill="0" applyBorder="0" applyAlignment="0" applyProtection="0"/>
    <xf numFmtId="186" fontId="14" fillId="0" borderId="0" applyFont="0" applyFill="0" applyBorder="0" applyAlignment="0" applyProtection="0"/>
    <xf numFmtId="176" fontId="14" fillId="0" borderId="0" applyFont="0" applyFill="0" applyBorder="0" applyAlignment="0" applyProtection="0"/>
    <xf numFmtId="187" fontId="14" fillId="0" borderId="0" applyFont="0" applyFill="0" applyBorder="0" applyAlignment="0" applyProtection="0"/>
    <xf numFmtId="245" fontId="14" fillId="0" borderId="0" applyFont="0" applyFill="0" applyBorder="0" applyAlignment="0" applyProtection="0"/>
    <xf numFmtId="245" fontId="14" fillId="0" borderId="0" applyFont="0" applyFill="0" applyBorder="0" applyAlignment="0" applyProtection="0"/>
    <xf numFmtId="175" fontId="14" fillId="0" borderId="0" applyFont="0" applyFill="0" applyBorder="0" applyAlignment="0" applyProtection="0"/>
    <xf numFmtId="166" fontId="14" fillId="0" borderId="0" applyFont="0" applyFill="0" applyBorder="0" applyAlignment="0" applyProtection="0"/>
    <xf numFmtId="0" fontId="11" fillId="0" borderId="0"/>
    <xf numFmtId="329" fontId="67"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188"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245" fontId="14" fillId="0" borderId="0" applyFont="0" applyFill="0" applyBorder="0" applyAlignment="0" applyProtection="0"/>
    <xf numFmtId="17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86" fontId="14" fillId="0" borderId="0" applyFont="0" applyFill="0" applyBorder="0" applyAlignment="0" applyProtection="0"/>
    <xf numFmtId="176" fontId="10" fillId="0" borderId="0" applyFont="0" applyFill="0" applyBorder="0" applyAlignment="0" applyProtection="0"/>
    <xf numFmtId="186" fontId="14" fillId="0" borderId="0" applyFont="0" applyFill="0" applyBorder="0" applyAlignment="0" applyProtection="0"/>
    <xf numFmtId="176" fontId="14" fillId="0" borderId="0" applyFont="0" applyFill="0" applyBorder="0" applyAlignment="0" applyProtection="0"/>
    <xf numFmtId="188" fontId="14" fillId="0" borderId="0" applyFont="0" applyFill="0" applyBorder="0" applyAlignment="0" applyProtection="0"/>
    <xf numFmtId="187" fontId="14" fillId="0" borderId="0" applyFont="0" applyFill="0" applyBorder="0" applyAlignment="0" applyProtection="0"/>
    <xf numFmtId="245" fontId="14" fillId="0" borderId="0" applyFont="0" applyFill="0" applyBorder="0" applyAlignment="0" applyProtection="0"/>
    <xf numFmtId="245" fontId="14" fillId="0" borderId="0" applyFont="0" applyFill="0" applyBorder="0" applyAlignment="0" applyProtection="0"/>
    <xf numFmtId="166" fontId="14" fillId="0" borderId="0" applyFont="0" applyFill="0" applyBorder="0" applyAlignment="0" applyProtection="0"/>
    <xf numFmtId="0" fontId="11" fillId="0" borderId="0"/>
    <xf numFmtId="329" fontId="67"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92" fontId="14" fillId="0" borderId="0" applyFont="0" applyFill="0" applyBorder="0" applyAlignment="0" applyProtection="0"/>
    <xf numFmtId="190" fontId="14" fillId="0" borderId="0" applyFont="0" applyFill="0" applyBorder="0" applyAlignment="0" applyProtection="0"/>
    <xf numFmtId="167" fontId="14" fillId="0" borderId="0" applyFont="0" applyFill="0" applyBorder="0" applyAlignment="0" applyProtection="0"/>
    <xf numFmtId="189" fontId="14" fillId="0" borderId="0" applyFont="0" applyFill="0" applyBorder="0" applyAlignment="0" applyProtection="0"/>
    <xf numFmtId="167"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5" fontId="10" fillId="0" borderId="0" applyFont="0" applyFill="0" applyBorder="0" applyAlignment="0" applyProtection="0"/>
    <xf numFmtId="191"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75" fontId="14" fillId="0" borderId="0" applyFont="0" applyFill="0" applyBorder="0" applyAlignment="0" applyProtection="0"/>
    <xf numFmtId="188" fontId="14" fillId="0" borderId="0" applyFont="0" applyFill="0" applyBorder="0" applyAlignment="0" applyProtection="0"/>
    <xf numFmtId="192" fontId="14" fillId="0" borderId="0" applyFont="0" applyFill="0" applyBorder="0" applyAlignment="0" applyProtection="0"/>
    <xf numFmtId="178" fontId="14" fillId="0" borderId="0" applyFont="0" applyFill="0" applyBorder="0" applyAlignment="0" applyProtection="0"/>
    <xf numFmtId="167" fontId="14" fillId="0" borderId="0" applyFont="0" applyFill="0" applyBorder="0" applyAlignment="0" applyProtection="0"/>
    <xf numFmtId="176" fontId="10"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249" fontId="274" fillId="0" borderId="0" applyFont="0" applyFill="0" applyBorder="0" applyAlignment="0" applyProtection="0"/>
    <xf numFmtId="330" fontId="14" fillId="0" borderId="0" applyFont="0" applyFill="0" applyBorder="0" applyAlignment="0" applyProtection="0"/>
    <xf numFmtId="176" fontId="14" fillId="0" borderId="0" applyFont="0" applyFill="0" applyBorder="0" applyAlignment="0" applyProtection="0"/>
    <xf numFmtId="187" fontId="14" fillId="0" borderId="0" applyFont="0" applyFill="0" applyBorder="0" applyAlignment="0" applyProtection="0"/>
    <xf numFmtId="167" fontId="14" fillId="0" borderId="0" applyFont="0" applyFill="0" applyBorder="0" applyAlignment="0" applyProtection="0"/>
    <xf numFmtId="178" fontId="14" fillId="0" borderId="0" applyFont="0" applyFill="0" applyBorder="0" applyAlignment="0" applyProtection="0"/>
    <xf numFmtId="167" fontId="14" fillId="0" borderId="0" applyFont="0" applyFill="0" applyBorder="0" applyAlignment="0" applyProtection="0"/>
    <xf numFmtId="176" fontId="10"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249" fontId="274" fillId="0" borderId="0" applyFont="0" applyFill="0" applyBorder="0" applyAlignment="0" applyProtection="0"/>
    <xf numFmtId="330" fontId="14" fillId="0" borderId="0" applyFont="0" applyFill="0" applyBorder="0" applyAlignment="0" applyProtection="0"/>
    <xf numFmtId="167" fontId="14" fillId="0" borderId="0" applyFont="0" applyFill="0" applyBorder="0" applyAlignment="0" applyProtection="0"/>
    <xf numFmtId="176"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67" fontId="14" fillId="0" borderId="0" applyFont="0" applyFill="0" applyBorder="0" applyAlignment="0" applyProtection="0"/>
    <xf numFmtId="188"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89" fontId="14" fillId="0" borderId="0" applyFont="0" applyFill="0" applyBorder="0" applyAlignment="0" applyProtection="0"/>
    <xf numFmtId="167" fontId="14" fillId="0" borderId="0" applyFont="0" applyFill="0" applyBorder="0" applyAlignment="0" applyProtection="0"/>
    <xf numFmtId="175" fontId="10"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4" fillId="0" borderId="0" applyFont="0" applyFill="0" applyBorder="0" applyAlignment="0" applyProtection="0"/>
    <xf numFmtId="251" fontId="14" fillId="0" borderId="0" applyFont="0" applyFill="0" applyBorder="0" applyAlignment="0" applyProtection="0"/>
    <xf numFmtId="171" fontId="14" fillId="0" borderId="0" applyFont="0" applyFill="0" applyBorder="0" applyAlignment="0" applyProtection="0"/>
    <xf numFmtId="167" fontId="14" fillId="0" borderId="0" applyFont="0" applyFill="0" applyBorder="0" applyAlignment="0" applyProtection="0"/>
    <xf numFmtId="251" fontId="14" fillId="0" borderId="0" applyFont="0" applyFill="0" applyBorder="0" applyAlignment="0" applyProtection="0"/>
    <xf numFmtId="175" fontId="14" fillId="0" borderId="0" applyFont="0" applyFill="0" applyBorder="0" applyAlignment="0" applyProtection="0"/>
    <xf numFmtId="167" fontId="14" fillId="0" borderId="0" applyFont="0" applyFill="0" applyBorder="0" applyAlignment="0" applyProtection="0"/>
    <xf numFmtId="14" fontId="346" fillId="0" borderId="0"/>
    <xf numFmtId="0" fontId="84" fillId="0" borderId="0"/>
    <xf numFmtId="0" fontId="326" fillId="0" borderId="0"/>
    <xf numFmtId="0" fontId="347" fillId="0" borderId="0"/>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2" fontId="14" fillId="0" borderId="44">
      <alignment horizontal="right" vertical="center"/>
    </xf>
    <xf numFmtId="332" fontId="14"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1" fillId="0" borderId="44">
      <alignment horizontal="right" vertical="center"/>
    </xf>
    <xf numFmtId="335" fontId="21"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5" fontId="21" fillId="0" borderId="44">
      <alignment horizontal="right" vertical="center"/>
    </xf>
    <xf numFmtId="335" fontId="21"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7" fontId="349" fillId="2" borderId="88" applyFont="0" applyFill="0" applyBorder="0"/>
    <xf numFmtId="337" fontId="349" fillId="2" borderId="88" applyFont="0" applyFill="0" applyBorder="0"/>
    <xf numFmtId="337" fontId="349" fillId="2" borderId="88" applyFont="0" applyFill="0" applyBorder="0"/>
    <xf numFmtId="337" fontId="349" fillId="2" borderId="88" applyFont="0" applyFill="0" applyBorder="0"/>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7" fontId="349" fillId="2" borderId="88" applyFont="0" applyFill="0" applyBorder="0"/>
    <xf numFmtId="337" fontId="349" fillId="2" borderId="88" applyFont="0" applyFill="0" applyBorder="0"/>
    <xf numFmtId="337" fontId="349" fillId="2" borderId="88" applyFont="0" applyFill="0" applyBorder="0"/>
    <xf numFmtId="337" fontId="349" fillId="2" borderId="88" applyFont="0" applyFill="0" applyBorder="0"/>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335"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76"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277" fontId="21"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3" fontId="20"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6" fontId="9"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5" fontId="21"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226" fontId="9"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331" fontId="50"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7" fontId="349" fillId="2" borderId="88" applyFont="0" applyFill="0" applyBorder="0"/>
    <xf numFmtId="337" fontId="349" fillId="2" borderId="88" applyFont="0" applyFill="0" applyBorder="0"/>
    <xf numFmtId="337" fontId="349" fillId="2" borderId="88" applyFont="0" applyFill="0" applyBorder="0"/>
    <xf numFmtId="337" fontId="349" fillId="2" borderId="88" applyFont="0" applyFill="0" applyBorder="0"/>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19" fontId="9"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14" fontId="348"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6" fontId="9" fillId="0" borderId="44">
      <alignment horizontal="right" vertical="center"/>
    </xf>
    <xf numFmtId="337" fontId="349" fillId="2" borderId="88" applyFont="0" applyFill="0" applyBorder="0"/>
    <xf numFmtId="337" fontId="349" fillId="2" borderId="88" applyFont="0" applyFill="0" applyBorder="0"/>
    <xf numFmtId="337" fontId="349" fillId="2" borderId="88" applyFont="0" applyFill="0" applyBorder="0"/>
    <xf numFmtId="337" fontId="349" fillId="2" borderId="88" applyFont="0" applyFill="0" applyBorder="0"/>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334" fontId="50"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224" fontId="67" fillId="0" borderId="44">
      <alignment horizontal="right" vertical="center"/>
    </xf>
    <xf numFmtId="224" fontId="67"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332" fontId="14"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224" fontId="67"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8" fontId="350" fillId="0" borderId="44">
      <alignment horizontal="right" vertical="center"/>
    </xf>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39"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340" fontId="21" fillId="0" borderId="0" applyFill="0" applyBorder="0" applyAlignment="0"/>
    <xf numFmtId="176" fontId="67" fillId="0" borderId="44">
      <alignment horizontal="center"/>
    </xf>
    <xf numFmtId="176" fontId="67" fillId="0" borderId="44">
      <alignment horizontal="center"/>
    </xf>
    <xf numFmtId="176" fontId="67" fillId="0" borderId="44">
      <alignment horizontal="center"/>
    </xf>
    <xf numFmtId="176" fontId="67" fillId="0" borderId="44">
      <alignment horizontal="center"/>
    </xf>
    <xf numFmtId="176" fontId="67" fillId="0" borderId="44">
      <alignment horizontal="center"/>
    </xf>
    <xf numFmtId="176" fontId="67" fillId="0" borderId="44">
      <alignment horizontal="center"/>
    </xf>
    <xf numFmtId="176" fontId="67" fillId="0" borderId="44">
      <alignment horizontal="center"/>
    </xf>
    <xf numFmtId="176" fontId="67" fillId="0" borderId="44">
      <alignment horizontal="center"/>
    </xf>
    <xf numFmtId="0" fontId="125" fillId="0" borderId="89" applyProtection="0"/>
    <xf numFmtId="0" fontId="67" fillId="0" borderId="0" applyProtection="0"/>
    <xf numFmtId="0" fontId="21" fillId="0" borderId="0" applyProtection="0"/>
    <xf numFmtId="0" fontId="95" fillId="0" borderId="0" applyProtection="0"/>
    <xf numFmtId="0" fontId="125" fillId="0" borderId="89" applyProtection="0"/>
    <xf numFmtId="0" fontId="67" fillId="0" borderId="0" applyProtection="0"/>
    <xf numFmtId="0" fontId="21" fillId="0" borderId="0" applyProtection="0"/>
    <xf numFmtId="0" fontId="95" fillId="0" borderId="0" applyProtection="0"/>
    <xf numFmtId="341" fontId="351" fillId="0" borderId="0" applyNumberFormat="0" applyFont="0" applyFill="0" applyBorder="0" applyAlignment="0">
      <alignment horizontal="centerContinuous"/>
    </xf>
    <xf numFmtId="0" fontId="276" fillId="0" borderId="0" applyNumberFormat="0" applyFill="0" applyBorder="0" applyAlignment="0" applyProtection="0"/>
    <xf numFmtId="0" fontId="21" fillId="0" borderId="0" applyNumberFormat="0" applyFill="0" applyBorder="0" applyAlignment="0" applyProtection="0"/>
    <xf numFmtId="0" fontId="20" fillId="0" borderId="3" applyNumberFormat="0" applyBorder="0" applyAlignment="0"/>
    <xf numFmtId="0" fontId="20" fillId="0" borderId="3" applyNumberFormat="0" applyBorder="0" applyAlignment="0"/>
    <xf numFmtId="0" fontId="352" fillId="0" borderId="42" applyNumberFormat="0" applyBorder="0" applyAlignment="0">
      <alignment horizontal="center"/>
    </xf>
    <xf numFmtId="0" fontId="352" fillId="0" borderId="42" applyNumberFormat="0" applyBorder="0" applyAlignment="0">
      <alignment horizontal="center"/>
    </xf>
    <xf numFmtId="0" fontId="352" fillId="0" borderId="42" applyNumberFormat="0" applyBorder="0" applyAlignment="0">
      <alignment horizontal="center"/>
    </xf>
    <xf numFmtId="0" fontId="352" fillId="0" borderId="42" applyNumberFormat="0" applyBorder="0" applyAlignment="0">
      <alignment horizontal="center"/>
    </xf>
    <xf numFmtId="0" fontId="353" fillId="0" borderId="0" applyFill="0" applyBorder="0" applyProtection="0">
      <alignment horizontal="left" vertical="top"/>
    </xf>
    <xf numFmtId="0" fontId="354" fillId="0" borderId="3">
      <alignment horizontal="center" vertical="center" wrapText="1"/>
    </xf>
    <xf numFmtId="0" fontId="354" fillId="0" borderId="3">
      <alignment horizontal="center" vertical="center" wrapText="1"/>
    </xf>
    <xf numFmtId="0" fontId="355" fillId="0" borderId="0">
      <alignment horizontal="center"/>
    </xf>
    <xf numFmtId="40" fontId="3" fillId="0" borderId="0"/>
    <xf numFmtId="3" fontId="356" fillId="0" borderId="0" applyNumberFormat="0" applyFill="0" applyBorder="0" applyAlignment="0" applyProtection="0">
      <alignment horizontal="center" wrapText="1"/>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7" fillId="0" borderId="47" applyBorder="0" applyAlignment="0">
      <alignment horizontal="center" vertical="center"/>
    </xf>
    <xf numFmtId="0" fontId="358" fillId="0" borderId="0" applyNumberFormat="0" applyFill="0" applyBorder="0" applyAlignment="0" applyProtection="0">
      <alignment horizontal="centerContinuous"/>
    </xf>
    <xf numFmtId="0" fontId="315" fillId="0" borderId="90" applyNumberFormat="0" applyFill="0" applyBorder="0" applyAlignment="0" applyProtection="0">
      <alignment horizontal="center" vertical="center" wrapText="1"/>
    </xf>
    <xf numFmtId="0" fontId="315" fillId="0" borderId="90" applyNumberFormat="0" applyFill="0" applyBorder="0" applyAlignment="0" applyProtection="0">
      <alignment horizontal="center" vertical="center" wrapText="1"/>
    </xf>
    <xf numFmtId="3" fontId="359" fillId="0" borderId="28" applyNumberFormat="0" applyAlignment="0">
      <alignment horizontal="center" vertical="center"/>
    </xf>
    <xf numFmtId="3" fontId="360" fillId="0" borderId="3" applyNumberFormat="0" applyAlignment="0">
      <alignment horizontal="left" wrapText="1"/>
    </xf>
    <xf numFmtId="3" fontId="360" fillId="0" borderId="3" applyNumberFormat="0" applyAlignment="0">
      <alignment horizontal="left" wrapText="1"/>
    </xf>
    <xf numFmtId="3" fontId="359" fillId="0" borderId="28" applyNumberFormat="0" applyAlignment="0">
      <alignment horizontal="center" vertical="center"/>
    </xf>
    <xf numFmtId="0" fontId="361" fillId="0" borderId="72" applyNumberFormat="0" applyBorder="0" applyAlignment="0">
      <alignment vertical="center"/>
    </xf>
    <xf numFmtId="0" fontId="361" fillId="0" borderId="72" applyNumberFormat="0" applyBorder="0" applyAlignment="0">
      <alignment vertical="center"/>
    </xf>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362" fillId="0" borderId="91" applyNumberFormat="0" applyFill="0" applyAlignment="0" applyProtection="0"/>
    <xf numFmtId="0" fontId="85" fillId="0" borderId="92" applyNumberFormat="0" applyAlignment="0">
      <alignment horizontal="center"/>
    </xf>
    <xf numFmtId="0" fontId="363" fillId="0" borderId="93">
      <alignment horizontal="center"/>
    </xf>
    <xf numFmtId="41" fontId="276" fillId="0" borderId="0" applyFont="0" applyFill="0" applyBorder="0" applyAlignment="0" applyProtection="0"/>
    <xf numFmtId="342" fontId="276" fillId="0" borderId="0" applyFont="0" applyFill="0" applyBorder="0" applyAlignment="0" applyProtection="0"/>
    <xf numFmtId="5" fontId="319" fillId="0" borderId="0" applyFont="0" applyFill="0" applyBorder="0" applyAlignment="0" applyProtection="0"/>
    <xf numFmtId="343" fontId="85" fillId="0" borderId="0" applyFont="0" applyFill="0" applyBorder="0" applyAlignment="0" applyProtection="0"/>
    <xf numFmtId="344" fontId="20" fillId="0" borderId="0" applyFont="0" applyFill="0" applyBorder="0" applyAlignment="0" applyProtection="0"/>
    <xf numFmtId="0" fontId="71" fillId="0" borderId="94">
      <alignment horizontal="center"/>
    </xf>
    <xf numFmtId="0" fontId="71" fillId="0" borderId="94">
      <alignment horizontal="center"/>
    </xf>
    <xf numFmtId="0" fontId="71" fillId="0" borderId="94">
      <alignment horizontal="center"/>
    </xf>
    <xf numFmtId="0" fontId="71" fillId="0" borderId="94">
      <alignment horizontal="center"/>
    </xf>
    <xf numFmtId="227" fontId="67" fillId="0" borderId="95"/>
    <xf numFmtId="227" fontId="67" fillId="0" borderId="95"/>
    <xf numFmtId="227" fontId="67" fillId="0" borderId="95"/>
    <xf numFmtId="227" fontId="67" fillId="0" borderId="95"/>
    <xf numFmtId="3" fontId="9" fillId="44" borderId="24">
      <alignment horizontal="right" vertical="top" wrapText="1"/>
    </xf>
    <xf numFmtId="3" fontId="9" fillId="44" borderId="24">
      <alignment horizontal="right" vertical="top" wrapText="1"/>
    </xf>
    <xf numFmtId="0" fontId="364" fillId="0" borderId="0"/>
    <xf numFmtId="0" fontId="364" fillId="0" borderId="0" applyProtection="0"/>
    <xf numFmtId="0" fontId="365" fillId="0" borderId="0"/>
    <xf numFmtId="0" fontId="364" fillId="0" borderId="0"/>
    <xf numFmtId="0" fontId="364" fillId="0" borderId="0"/>
    <xf numFmtId="0" fontId="365" fillId="0" borderId="0"/>
    <xf numFmtId="0" fontId="364" fillId="0" borderId="0"/>
    <xf numFmtId="0" fontId="364" fillId="0" borderId="0" applyProtection="0"/>
    <xf numFmtId="0" fontId="365" fillId="0" borderId="0"/>
    <xf numFmtId="0" fontId="364" fillId="0" borderId="0"/>
    <xf numFmtId="0" fontId="364" fillId="0" borderId="0"/>
    <xf numFmtId="0" fontId="365" fillId="0" borderId="0"/>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313"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164" fontId="118" fillId="56" borderId="96">
      <alignment vertical="top"/>
    </xf>
    <xf numFmtId="0" fontId="119" fillId="57" borderId="95">
      <alignment horizontal="left" vertical="center"/>
    </xf>
    <xf numFmtId="0" fontId="119" fillId="57" borderId="95">
      <alignment horizontal="left" vertical="center"/>
    </xf>
    <xf numFmtId="0" fontId="119" fillId="57" borderId="95">
      <alignment horizontal="left" vertical="center"/>
    </xf>
    <xf numFmtId="0" fontId="119" fillId="57" borderId="95">
      <alignment horizontal="left" vertical="center"/>
    </xf>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345" fontId="120" fillId="59" borderId="96"/>
    <xf numFmtId="345" fontId="120" fillId="59" borderId="96"/>
    <xf numFmtId="345" fontId="120" fillId="59" borderId="96"/>
    <xf numFmtId="345" fontId="120" fillId="59" borderId="96"/>
    <xf numFmtId="345" fontId="120" fillId="59" borderId="96"/>
    <xf numFmtId="345" fontId="120" fillId="59" borderId="96"/>
    <xf numFmtId="345" fontId="120" fillId="59" borderId="96"/>
    <xf numFmtId="345" fontId="120" fillId="59" borderId="96"/>
    <xf numFmtId="345" fontId="120" fillId="59" borderId="96"/>
    <xf numFmtId="34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5" fontId="120" fillId="59" borderId="96"/>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313" fontId="366"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164" fontId="78" fillId="0" borderId="96">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313" fontId="367"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5" fontId="11" fillId="0" borderId="28">
      <alignment horizontal="left" vertical="top"/>
    </xf>
    <xf numFmtId="0" fontId="21" fillId="0" borderId="0" applyFont="0" applyFill="0" applyBorder="0" applyAlignment="0" applyProtection="0"/>
    <xf numFmtId="0" fontId="21" fillId="0" borderId="0" applyFont="0" applyFill="0" applyBorder="0" applyAlignment="0" applyProtection="0"/>
    <xf numFmtId="346" fontId="21" fillId="0" borderId="0" applyFont="0" applyFill="0" applyBorder="0" applyAlignment="0" applyProtection="0"/>
    <xf numFmtId="347" fontId="21" fillId="0" borderId="0" applyFont="0" applyFill="0" applyBorder="0" applyAlignment="0" applyProtection="0"/>
    <xf numFmtId="0" fontId="368" fillId="0" borderId="0" applyNumberFormat="0" applyFont="0" applyFill="0" applyBorder="0" applyProtection="0">
      <alignment horizontal="center" vertical="center" wrapText="1"/>
    </xf>
    <xf numFmtId="0" fontId="21" fillId="0" borderId="0" applyFont="0" applyFill="0" applyBorder="0" applyAlignment="0" applyProtection="0"/>
    <xf numFmtId="0" fontId="21" fillId="0" borderId="0" applyFont="0" applyFill="0" applyBorder="0" applyAlignment="0" applyProtection="0"/>
    <xf numFmtId="0" fontId="369" fillId="0" borderId="97" applyNumberFormat="0" applyFont="0" applyAlignment="0">
      <alignment horizontal="center"/>
    </xf>
    <xf numFmtId="0" fontId="50" fillId="0" borderId="98" applyFont="0" applyBorder="0" applyAlignment="0">
      <alignment horizontal="center"/>
    </xf>
    <xf numFmtId="0" fontId="50" fillId="0" borderId="98" applyFont="0" applyBorder="0" applyAlignment="0">
      <alignment horizontal="center"/>
    </xf>
    <xf numFmtId="0" fontId="50" fillId="0" borderId="98" applyFont="0" applyBorder="0" applyAlignment="0">
      <alignment horizontal="center"/>
    </xf>
    <xf numFmtId="0" fontId="50" fillId="0" borderId="98" applyFont="0" applyBorder="0" applyAlignment="0">
      <alignment horizontal="center"/>
    </xf>
    <xf numFmtId="41" fontId="9" fillId="0" borderId="0" applyFont="0" applyFill="0" applyBorder="0" applyAlignment="0" applyProtection="0"/>
    <xf numFmtId="9" fontId="370" fillId="0" borderId="0" applyBorder="0" applyAlignment="0" applyProtection="0"/>
    <xf numFmtId="0" fontId="371" fillId="0" borderId="80"/>
    <xf numFmtId="182" fontId="267" fillId="0" borderId="0" applyFont="0" applyFill="0" applyBorder="0" applyAlignment="0" applyProtection="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42" fontId="21" fillId="0" borderId="0" applyFont="0" applyFill="0" applyBorder="0" applyAlignment="0" applyProtection="0"/>
    <xf numFmtId="44" fontId="21" fillId="0" borderId="0" applyFont="0" applyFill="0" applyBorder="0" applyAlignment="0" applyProtection="0"/>
    <xf numFmtId="0" fontId="328" fillId="0" borderId="0"/>
    <xf numFmtId="0" fontId="328" fillId="0" borderId="0"/>
    <xf numFmtId="0" fontId="372" fillId="0" borderId="0"/>
    <xf numFmtId="0" fontId="21" fillId="0" borderId="0"/>
  </cellStyleXfs>
  <cellXfs count="1771">
    <xf numFmtId="0" fontId="0" fillId="0" borderId="0" xfId="0"/>
    <xf numFmtId="3" fontId="132" fillId="0" borderId="0" xfId="1013" applyNumberFormat="1" applyFont="1" applyFill="1" applyAlignment="1">
      <alignment horizontal="left" vertical="center"/>
    </xf>
    <xf numFmtId="3" fontId="40" fillId="0" borderId="0" xfId="1013" applyNumberFormat="1" applyFont="1" applyFill="1" applyAlignment="1">
      <alignment vertical="center"/>
    </xf>
    <xf numFmtId="3" fontId="133" fillId="0" borderId="0" xfId="1013" applyNumberFormat="1" applyFont="1" applyFill="1" applyAlignment="1">
      <alignment vertical="center"/>
    </xf>
    <xf numFmtId="3" fontId="132" fillId="0" borderId="0" xfId="1013" applyNumberFormat="1" applyFont="1" applyFill="1" applyAlignment="1">
      <alignment vertical="center"/>
    </xf>
    <xf numFmtId="3" fontId="135" fillId="0" borderId="0" xfId="1013" applyNumberFormat="1" applyFont="1" applyFill="1" applyAlignment="1">
      <alignment horizontal="center" vertical="center"/>
    </xf>
    <xf numFmtId="14" fontId="132" fillId="0" borderId="0" xfId="1013" applyNumberFormat="1" applyFont="1" applyFill="1" applyAlignment="1">
      <alignment horizontal="center" vertical="center"/>
    </xf>
    <xf numFmtId="14" fontId="132" fillId="0" borderId="30" xfId="820" applyNumberFormat="1" applyFont="1" applyFill="1" applyBorder="1" applyAlignment="1">
      <alignment vertical="center"/>
    </xf>
    <xf numFmtId="14" fontId="40" fillId="0" borderId="0" xfId="1013" applyNumberFormat="1" applyFont="1" applyFill="1" applyAlignment="1">
      <alignment horizontal="left" vertical="center"/>
    </xf>
    <xf numFmtId="3" fontId="133" fillId="0" borderId="30" xfId="1013" applyNumberFormat="1" applyFont="1" applyFill="1" applyBorder="1" applyAlignment="1">
      <alignment vertical="center"/>
    </xf>
    <xf numFmtId="3" fontId="40" fillId="0" borderId="30" xfId="1013" applyNumberFormat="1" applyFont="1" applyFill="1" applyBorder="1" applyAlignment="1">
      <alignment horizontal="center" vertical="center"/>
    </xf>
    <xf numFmtId="3" fontId="136" fillId="0" borderId="30" xfId="1013" applyNumberFormat="1" applyFont="1" applyFill="1" applyBorder="1" applyAlignment="1">
      <alignment vertical="center"/>
    </xf>
    <xf numFmtId="3" fontId="135" fillId="0" borderId="30" xfId="1013" applyNumberFormat="1" applyFont="1" applyFill="1" applyBorder="1" applyAlignment="1">
      <alignment vertical="center"/>
    </xf>
    <xf numFmtId="3" fontId="134" fillId="0" borderId="0" xfId="1013" applyNumberFormat="1" applyFont="1" applyFill="1" applyAlignment="1">
      <alignment horizontal="right" vertical="center"/>
    </xf>
    <xf numFmtId="3" fontId="132" fillId="0" borderId="32" xfId="1013" applyNumberFormat="1" applyFont="1" applyFill="1" applyBorder="1" applyAlignment="1">
      <alignment vertical="center" wrapText="1"/>
    </xf>
    <xf numFmtId="3" fontId="132" fillId="0" borderId="33" xfId="1013" applyNumberFormat="1" applyFont="1" applyFill="1" applyBorder="1" applyAlignment="1">
      <alignment vertical="center" wrapText="1"/>
    </xf>
    <xf numFmtId="3" fontId="132" fillId="0" borderId="0" xfId="1013" applyNumberFormat="1" applyFont="1" applyFill="1" applyAlignment="1">
      <alignment horizontal="center" vertical="center"/>
    </xf>
    <xf numFmtId="3" fontId="132" fillId="0" borderId="30" xfId="1013" applyNumberFormat="1" applyFont="1" applyFill="1" applyBorder="1" applyAlignment="1">
      <alignment vertical="center" wrapText="1"/>
    </xf>
    <xf numFmtId="3" fontId="132" fillId="0" borderId="37" xfId="1013" applyNumberFormat="1" applyFont="1" applyFill="1" applyBorder="1" applyAlignment="1">
      <alignment vertical="center" wrapText="1"/>
    </xf>
    <xf numFmtId="3" fontId="132" fillId="0" borderId="1" xfId="1013" applyNumberFormat="1" applyFont="1" applyFill="1" applyBorder="1" applyAlignment="1">
      <alignment horizontal="center" vertical="center" wrapText="1" shrinkToFit="1"/>
    </xf>
    <xf numFmtId="3" fontId="137" fillId="0" borderId="1" xfId="1013" applyNumberFormat="1" applyFont="1" applyFill="1" applyBorder="1" applyAlignment="1">
      <alignment horizontal="center" vertical="center" wrapText="1"/>
    </xf>
    <xf numFmtId="3" fontId="137" fillId="0" borderId="1" xfId="1013" applyNumberFormat="1" applyFont="1" applyFill="1" applyBorder="1" applyAlignment="1">
      <alignment horizontal="center" vertical="center"/>
    </xf>
    <xf numFmtId="3" fontId="132" fillId="0" borderId="8" xfId="1013" applyNumberFormat="1" applyFont="1" applyFill="1" applyBorder="1" applyAlignment="1">
      <alignment horizontal="center" vertical="center"/>
    </xf>
    <xf numFmtId="3" fontId="132" fillId="0" borderId="28" xfId="1013" applyNumberFormat="1" applyFont="1" applyFill="1" applyBorder="1" applyAlignment="1">
      <alignment horizontal="center" vertical="center"/>
    </xf>
    <xf numFmtId="3" fontId="132" fillId="0" borderId="4" xfId="1013" applyNumberFormat="1" applyFont="1" applyFill="1" applyBorder="1" applyAlignment="1">
      <alignment horizontal="center" vertical="center"/>
    </xf>
    <xf numFmtId="3" fontId="132" fillId="0" borderId="4" xfId="1013" applyNumberFormat="1" applyFont="1" applyFill="1" applyBorder="1" applyAlignment="1">
      <alignment vertical="center"/>
    </xf>
    <xf numFmtId="3" fontId="137" fillId="0" borderId="4" xfId="1013" applyNumberFormat="1" applyFont="1" applyFill="1" applyBorder="1" applyAlignment="1">
      <alignment vertical="center"/>
    </xf>
    <xf numFmtId="3" fontId="40" fillId="0" borderId="28" xfId="1013" applyNumberFormat="1" applyFont="1" applyFill="1" applyBorder="1" applyAlignment="1">
      <alignment horizontal="center" vertical="center"/>
    </xf>
    <xf numFmtId="3" fontId="40" fillId="0" borderId="3" xfId="1013" applyNumberFormat="1" applyFont="1" applyFill="1" applyBorder="1" applyAlignment="1">
      <alignment vertical="center"/>
    </xf>
    <xf numFmtId="3" fontId="133" fillId="0" borderId="3" xfId="1013" applyNumberFormat="1" applyFont="1" applyFill="1" applyBorder="1" applyAlignment="1">
      <alignment vertical="center"/>
    </xf>
    <xf numFmtId="3" fontId="132" fillId="0" borderId="3" xfId="1013" applyNumberFormat="1" applyFont="1" applyFill="1" applyBorder="1" applyAlignment="1">
      <alignment horizontal="center" vertical="center"/>
    </xf>
    <xf numFmtId="3" fontId="132" fillId="0" borderId="3" xfId="1013" applyNumberFormat="1" applyFont="1" applyFill="1" applyBorder="1" applyAlignment="1">
      <alignment vertical="center"/>
    </xf>
    <xf numFmtId="3" fontId="137" fillId="0" borderId="3" xfId="1013" applyNumberFormat="1" applyFont="1" applyFill="1" applyBorder="1" applyAlignment="1">
      <alignment vertical="center"/>
    </xf>
    <xf numFmtId="3" fontId="134" fillId="0" borderId="3" xfId="1013" applyNumberFormat="1" applyFont="1" applyFill="1" applyBorder="1" applyAlignment="1">
      <alignment horizontal="center" vertical="center"/>
    </xf>
    <xf numFmtId="3" fontId="134" fillId="0" borderId="3" xfId="1013" applyNumberFormat="1" applyFont="1" applyFill="1" applyBorder="1" applyAlignment="1">
      <alignment vertical="center"/>
    </xf>
    <xf numFmtId="3" fontId="135" fillId="0" borderId="3" xfId="1013" applyNumberFormat="1" applyFont="1" applyFill="1" applyBorder="1" applyAlignment="1">
      <alignment vertical="center"/>
    </xf>
    <xf numFmtId="3" fontId="134" fillId="0" borderId="0" xfId="1013" applyNumberFormat="1" applyFont="1" applyFill="1" applyAlignment="1">
      <alignment vertical="center"/>
    </xf>
    <xf numFmtId="3" fontId="40" fillId="0" borderId="3" xfId="1013" applyNumberFormat="1" applyFont="1" applyFill="1" applyBorder="1" applyAlignment="1">
      <alignment horizontal="center" vertical="center"/>
    </xf>
    <xf numFmtId="3" fontId="138" fillId="0" borderId="3" xfId="1013" applyNumberFormat="1" applyFont="1" applyFill="1" applyBorder="1" applyAlignment="1">
      <alignment horizontal="center" vertical="center"/>
    </xf>
    <xf numFmtId="3" fontId="138" fillId="0" borderId="3" xfId="1013" applyNumberFormat="1" applyFont="1" applyFill="1" applyBorder="1" applyAlignment="1">
      <alignment vertical="center"/>
    </xf>
    <xf numFmtId="3" fontId="138" fillId="0" borderId="0" xfId="1013" applyNumberFormat="1" applyFont="1" applyFill="1" applyAlignment="1">
      <alignment vertical="center"/>
    </xf>
    <xf numFmtId="3" fontId="40" fillId="0" borderId="3" xfId="1013" applyNumberFormat="1" applyFont="1" applyFill="1" applyBorder="1" applyAlignment="1">
      <alignment horizontal="center" vertical="center" wrapText="1"/>
    </xf>
    <xf numFmtId="3" fontId="40" fillId="0" borderId="3" xfId="1013" applyNumberFormat="1" applyFont="1" applyFill="1" applyBorder="1" applyAlignment="1">
      <alignment vertical="center" wrapText="1"/>
    </xf>
    <xf numFmtId="3" fontId="133" fillId="0" borderId="3" xfId="1013" applyNumberFormat="1" applyFont="1" applyFill="1" applyBorder="1" applyAlignment="1">
      <alignment vertical="center" wrapText="1"/>
    </xf>
    <xf numFmtId="3" fontId="40" fillId="0" borderId="0" xfId="1013" applyNumberFormat="1" applyFont="1" applyFill="1" applyAlignment="1">
      <alignment vertical="center" wrapText="1"/>
    </xf>
    <xf numFmtId="3" fontId="132" fillId="0" borderId="3" xfId="1013" applyNumberFormat="1" applyFont="1" applyFill="1" applyBorder="1" applyAlignment="1">
      <alignment vertical="center" wrapText="1"/>
    </xf>
    <xf numFmtId="3" fontId="40" fillId="0" borderId="38" xfId="1013" applyNumberFormat="1" applyFont="1" applyFill="1" applyBorder="1" applyAlignment="1">
      <alignment vertical="center"/>
    </xf>
    <xf numFmtId="3" fontId="133" fillId="0" borderId="38" xfId="1013" applyNumberFormat="1" applyFont="1" applyFill="1" applyBorder="1" applyAlignment="1">
      <alignment vertical="center"/>
    </xf>
    <xf numFmtId="3" fontId="40" fillId="0" borderId="8" xfId="1013" applyNumberFormat="1" applyFont="1" applyFill="1" applyBorder="1" applyAlignment="1">
      <alignment horizontal="center" vertical="center"/>
    </xf>
    <xf numFmtId="3" fontId="40" fillId="0" borderId="8" xfId="1013" applyNumberFormat="1" applyFont="1" applyFill="1" applyBorder="1" applyAlignment="1">
      <alignment vertical="center"/>
    </xf>
    <xf numFmtId="3" fontId="133" fillId="0" borderId="8" xfId="1013" applyNumberFormat="1" applyFont="1" applyFill="1" applyBorder="1" applyAlignment="1">
      <alignment vertical="center"/>
    </xf>
    <xf numFmtId="3" fontId="40" fillId="0" borderId="5" xfId="1013" applyNumberFormat="1" applyFont="1" applyFill="1" applyBorder="1" applyAlignment="1">
      <alignment vertical="center"/>
    </xf>
    <xf numFmtId="3" fontId="40" fillId="0" borderId="0" xfId="1013" applyNumberFormat="1" applyFont="1" applyFill="1" applyBorder="1" applyAlignment="1">
      <alignment vertical="center"/>
    </xf>
    <xf numFmtId="3" fontId="133" fillId="0" borderId="5" xfId="1013" applyNumberFormat="1" applyFont="1" applyFill="1" applyBorder="1" applyAlignment="1">
      <alignment vertical="center"/>
    </xf>
    <xf numFmtId="3" fontId="40" fillId="0" borderId="0" xfId="1013" applyNumberFormat="1" applyFont="1" applyFill="1" applyBorder="1" applyAlignment="1">
      <alignment horizontal="center" vertical="center"/>
    </xf>
    <xf numFmtId="3" fontId="133" fillId="0" borderId="0" xfId="1013" applyNumberFormat="1" applyFont="1" applyFill="1" applyBorder="1" applyAlignment="1">
      <alignment vertical="center"/>
    </xf>
    <xf numFmtId="3" fontId="40" fillId="0" borderId="0" xfId="1013" applyNumberFormat="1" applyFont="1" applyFill="1" applyAlignment="1">
      <alignment horizontal="center" vertical="center"/>
    </xf>
    <xf numFmtId="10" fontId="133" fillId="0" borderId="0" xfId="2" applyNumberFormat="1" applyFont="1" applyFill="1" applyAlignment="1">
      <alignment vertical="center"/>
    </xf>
    <xf numFmtId="10" fontId="40" fillId="0" borderId="0" xfId="2" applyNumberFormat="1" applyFont="1" applyFill="1" applyAlignment="1">
      <alignment vertical="center"/>
    </xf>
    <xf numFmtId="0" fontId="149" fillId="0" borderId="0" xfId="0" applyFont="1" applyAlignment="1">
      <alignment horizontal="right" vertical="center"/>
    </xf>
    <xf numFmtId="0" fontId="150" fillId="0" borderId="0" xfId="0" applyFont="1" applyAlignment="1">
      <alignment horizontal="right" vertical="center"/>
    </xf>
    <xf numFmtId="0" fontId="149" fillId="0" borderId="1" xfId="0" applyFont="1" applyBorder="1" applyAlignment="1">
      <alignment horizontal="center" vertical="center" wrapText="1"/>
    </xf>
    <xf numFmtId="0" fontId="149" fillId="0" borderId="2" xfId="0" applyFont="1" applyBorder="1" applyAlignment="1">
      <alignment horizontal="center" vertical="center" wrapText="1"/>
    </xf>
    <xf numFmtId="0" fontId="149" fillId="0" borderId="3" xfId="0" applyFont="1" applyBorder="1" applyAlignment="1">
      <alignment horizontal="center" vertical="center" wrapText="1"/>
    </xf>
    <xf numFmtId="0" fontId="149" fillId="0" borderId="3" xfId="0" applyFont="1" applyBorder="1" applyAlignment="1">
      <alignment vertical="center" wrapText="1"/>
    </xf>
    <xf numFmtId="0" fontId="151" fillId="0" borderId="3" xfId="0" applyFont="1" applyBorder="1" applyAlignment="1">
      <alignment horizontal="center" vertical="center" wrapText="1"/>
    </xf>
    <xf numFmtId="0" fontId="150" fillId="0" borderId="3" xfId="0" applyFont="1" applyBorder="1" applyAlignment="1">
      <alignment horizontal="center" vertical="center" wrapText="1"/>
    </xf>
    <xf numFmtId="0" fontId="150" fillId="0" borderId="3" xfId="0" applyFont="1" applyBorder="1" applyAlignment="1">
      <alignment vertical="center" wrapText="1"/>
    </xf>
    <xf numFmtId="0" fontId="152" fillId="0" borderId="0" xfId="0" applyFont="1"/>
    <xf numFmtId="3" fontId="149" fillId="0" borderId="3" xfId="0" applyNumberFormat="1" applyFont="1" applyBorder="1" applyAlignment="1">
      <alignment horizontal="right" vertical="center" wrapText="1"/>
    </xf>
    <xf numFmtId="3" fontId="151" fillId="0" borderId="3" xfId="0" applyNumberFormat="1" applyFont="1" applyBorder="1" applyAlignment="1">
      <alignment horizontal="right" vertical="center" wrapText="1"/>
    </xf>
    <xf numFmtId="0" fontId="155" fillId="0" borderId="3" xfId="0" applyFont="1" applyBorder="1" applyAlignment="1">
      <alignment horizontal="left" vertical="center"/>
    </xf>
    <xf numFmtId="0" fontId="0" fillId="0" borderId="3" xfId="0" applyBorder="1"/>
    <xf numFmtId="0" fontId="0" fillId="0" borderId="0" xfId="0" applyFont="1"/>
    <xf numFmtId="0" fontId="0" fillId="0" borderId="5" xfId="0" applyBorder="1"/>
    <xf numFmtId="3" fontId="36" fillId="0" borderId="4" xfId="0" applyNumberFormat="1" applyFont="1" applyFill="1" applyBorder="1" applyAlignment="1">
      <alignment horizontal="right" vertical="center" wrapText="1"/>
    </xf>
    <xf numFmtId="3" fontId="149" fillId="0" borderId="3" xfId="0" applyNumberFormat="1" applyFont="1" applyBorder="1" applyAlignment="1">
      <alignment vertical="center" wrapText="1"/>
    </xf>
    <xf numFmtId="0" fontId="150" fillId="0" borderId="3" xfId="0" applyFont="1" applyBorder="1" applyAlignment="1">
      <alignment horizontal="left" vertical="center" wrapText="1"/>
    </xf>
    <xf numFmtId="0" fontId="159" fillId="0" borderId="0" xfId="0" applyFont="1"/>
    <xf numFmtId="3" fontId="150" fillId="0" borderId="3" xfId="0" applyNumberFormat="1" applyFont="1" applyBorder="1" applyAlignment="1">
      <alignment horizontal="right" vertical="center" wrapText="1"/>
    </xf>
    <xf numFmtId="3" fontId="150" fillId="0" borderId="3" xfId="0" applyNumberFormat="1" applyFont="1" applyBorder="1" applyAlignment="1">
      <alignment vertical="center" wrapText="1"/>
    </xf>
    <xf numFmtId="0" fontId="149" fillId="0" borderId="3" xfId="0" applyFont="1" applyBorder="1" applyAlignment="1">
      <alignment horizontal="right" vertical="center" wrapText="1"/>
    </xf>
    <xf numFmtId="0" fontId="155" fillId="0" borderId="3" xfId="0" applyFont="1" applyBorder="1" applyAlignment="1">
      <alignment vertical="center" wrapText="1"/>
    </xf>
    <xf numFmtId="0" fontId="150" fillId="0" borderId="0" xfId="0" applyFont="1" applyAlignment="1">
      <alignment horizontal="center" vertical="center" wrapText="1"/>
    </xf>
    <xf numFmtId="3" fontId="150" fillId="0" borderId="0" xfId="0" applyNumberFormat="1" applyFont="1" applyAlignment="1">
      <alignment horizontal="center" vertical="center" wrapText="1"/>
    </xf>
    <xf numFmtId="0" fontId="133" fillId="61" borderId="0" xfId="996" applyFont="1" applyFill="1" applyAlignment="1">
      <alignment vertical="center"/>
    </xf>
    <xf numFmtId="0" fontId="133" fillId="61" borderId="0" xfId="996" applyFont="1" applyFill="1" applyAlignment="1">
      <alignment horizontal="center" vertical="center"/>
    </xf>
    <xf numFmtId="3" fontId="133" fillId="61" borderId="0" xfId="996" applyNumberFormat="1" applyFont="1" applyFill="1" applyAlignment="1">
      <alignment vertical="center"/>
    </xf>
    <xf numFmtId="4" fontId="160" fillId="61" borderId="0" xfId="996" applyNumberFormat="1" applyFont="1" applyFill="1" applyAlignment="1">
      <alignment vertical="center"/>
    </xf>
    <xf numFmtId="0" fontId="161" fillId="61" borderId="0" xfId="996" applyFont="1" applyFill="1" applyAlignment="1">
      <alignment vertical="center"/>
    </xf>
    <xf numFmtId="3" fontId="137" fillId="61" borderId="0" xfId="996" applyNumberFormat="1" applyFont="1" applyFill="1" applyAlignment="1">
      <alignment vertical="center"/>
    </xf>
    <xf numFmtId="3" fontId="161" fillId="61" borderId="3" xfId="996" applyNumberFormat="1" applyFont="1" applyFill="1" applyBorder="1" applyAlignment="1">
      <alignment horizontal="right" vertical="center" wrapText="1"/>
    </xf>
    <xf numFmtId="3" fontId="162" fillId="61" borderId="0" xfId="996" applyNumberFormat="1" applyFont="1" applyFill="1" applyBorder="1" applyAlignment="1">
      <alignment horizontal="center" vertical="center" wrapText="1"/>
    </xf>
    <xf numFmtId="3" fontId="163" fillId="61" borderId="3" xfId="996" applyNumberFormat="1" applyFont="1" applyFill="1" applyBorder="1" applyAlignment="1">
      <alignment vertical="center" wrapText="1"/>
    </xf>
    <xf numFmtId="4" fontId="164" fillId="61" borderId="3" xfId="996" applyNumberFormat="1" applyFont="1" applyFill="1" applyBorder="1" applyAlignment="1">
      <alignment vertical="center" wrapText="1"/>
    </xf>
    <xf numFmtId="3" fontId="161" fillId="61" borderId="3" xfId="996" applyNumberFormat="1" applyFont="1" applyFill="1" applyBorder="1" applyAlignment="1">
      <alignment vertical="center"/>
    </xf>
    <xf numFmtId="0" fontId="163" fillId="61" borderId="3" xfId="996" applyFont="1" applyFill="1" applyBorder="1" applyAlignment="1">
      <alignment vertical="center" wrapText="1"/>
    </xf>
    <xf numFmtId="0" fontId="163" fillId="61" borderId="3" xfId="996" applyFont="1" applyFill="1" applyBorder="1" applyAlignment="1">
      <alignment horizontal="center" vertical="center" wrapText="1"/>
    </xf>
    <xf numFmtId="0" fontId="162" fillId="61" borderId="0" xfId="996" applyFont="1" applyFill="1" applyAlignment="1">
      <alignment vertical="center"/>
    </xf>
    <xf numFmtId="3" fontId="162" fillId="61" borderId="3" xfId="996" applyNumberFormat="1" applyFont="1" applyFill="1" applyBorder="1" applyAlignment="1">
      <alignment horizontal="right" vertical="center" wrapText="1"/>
    </xf>
    <xf numFmtId="3" fontId="162" fillId="61" borderId="3" xfId="996" applyNumberFormat="1" applyFont="1" applyFill="1" applyBorder="1" applyAlignment="1">
      <alignment horizontal="center" vertical="center" wrapText="1"/>
    </xf>
    <xf numFmtId="3" fontId="162" fillId="61" borderId="3" xfId="0" applyNumberFormat="1" applyFont="1" applyFill="1" applyBorder="1" applyAlignment="1">
      <alignment vertical="center" wrapText="1"/>
    </xf>
    <xf numFmtId="4" fontId="165" fillId="61" borderId="3" xfId="996" applyNumberFormat="1" applyFont="1" applyFill="1" applyBorder="1" applyAlignment="1">
      <alignment vertical="center" wrapText="1"/>
    </xf>
    <xf numFmtId="3" fontId="162" fillId="61" borderId="3" xfId="996" applyNumberFormat="1" applyFont="1" applyFill="1" applyBorder="1" applyAlignment="1">
      <alignment vertical="center" wrapText="1"/>
    </xf>
    <xf numFmtId="3" fontId="162" fillId="61" borderId="3" xfId="996" applyNumberFormat="1" applyFont="1" applyFill="1" applyBorder="1" applyAlignment="1">
      <alignment vertical="center"/>
    </xf>
    <xf numFmtId="3" fontId="162" fillId="61" borderId="3" xfId="1014" applyNumberFormat="1" applyFont="1" applyFill="1" applyBorder="1" applyAlignment="1">
      <alignment vertical="center" wrapText="1"/>
    </xf>
    <xf numFmtId="0" fontId="162" fillId="61" borderId="3" xfId="996" applyFont="1" applyFill="1" applyBorder="1" applyAlignment="1">
      <alignment horizontal="center" vertical="center" wrapText="1"/>
    </xf>
    <xf numFmtId="0" fontId="133" fillId="61" borderId="5" xfId="996" applyFont="1" applyFill="1" applyBorder="1" applyAlignment="1">
      <alignment horizontal="center" vertical="center"/>
    </xf>
    <xf numFmtId="3" fontId="133" fillId="61" borderId="5" xfId="996" applyNumberFormat="1" applyFont="1" applyFill="1" applyBorder="1" applyAlignment="1">
      <alignment vertical="center"/>
    </xf>
    <xf numFmtId="4" fontId="160" fillId="61" borderId="5" xfId="996" applyNumberFormat="1" applyFont="1" applyFill="1" applyBorder="1" applyAlignment="1">
      <alignment vertical="center"/>
    </xf>
    <xf numFmtId="0" fontId="133" fillId="61" borderId="5" xfId="996" applyFont="1" applyFill="1" applyBorder="1" applyAlignment="1">
      <alignment vertical="center"/>
    </xf>
    <xf numFmtId="0" fontId="137" fillId="61" borderId="5" xfId="996" applyFont="1" applyFill="1" applyBorder="1" applyAlignment="1">
      <alignment vertical="center" wrapText="1"/>
    </xf>
    <xf numFmtId="0" fontId="137" fillId="61" borderId="5" xfId="996" applyFont="1" applyFill="1" applyBorder="1" applyAlignment="1">
      <alignment horizontal="center" vertical="center" wrapText="1"/>
    </xf>
    <xf numFmtId="0" fontId="137" fillId="61" borderId="0" xfId="996" applyFont="1" applyFill="1" applyAlignment="1">
      <alignment vertical="center"/>
    </xf>
    <xf numFmtId="3" fontId="137" fillId="61" borderId="3" xfId="996" applyNumberFormat="1" applyFont="1" applyFill="1" applyBorder="1" applyAlignment="1">
      <alignment horizontal="right" vertical="center" wrapText="1"/>
    </xf>
    <xf numFmtId="3" fontId="137" fillId="61" borderId="3" xfId="996" applyNumberFormat="1" applyFont="1" applyFill="1" applyBorder="1" applyAlignment="1">
      <alignment horizontal="center" vertical="center" wrapText="1"/>
    </xf>
    <xf numFmtId="3" fontId="137" fillId="61" borderId="3" xfId="996" applyNumberFormat="1" applyFont="1" applyFill="1" applyBorder="1" applyAlignment="1">
      <alignment vertical="center" wrapText="1"/>
    </xf>
    <xf numFmtId="3" fontId="165" fillId="61" borderId="3" xfId="996" applyNumberFormat="1" applyFont="1" applyFill="1" applyBorder="1" applyAlignment="1">
      <alignment vertical="center" wrapText="1"/>
    </xf>
    <xf numFmtId="3" fontId="137" fillId="61" borderId="3" xfId="996" applyNumberFormat="1" applyFont="1" applyFill="1" applyBorder="1" applyAlignment="1">
      <alignment vertical="center"/>
    </xf>
    <xf numFmtId="0" fontId="137" fillId="61" borderId="3" xfId="996" applyFont="1" applyFill="1" applyBorder="1" applyAlignment="1">
      <alignment vertical="center" wrapText="1"/>
    </xf>
    <xf numFmtId="0" fontId="137" fillId="61" borderId="3" xfId="996" applyFont="1" applyFill="1" applyBorder="1" applyAlignment="1">
      <alignment horizontal="center" vertical="center" wrapText="1"/>
    </xf>
    <xf numFmtId="0" fontId="162" fillId="61" borderId="3" xfId="996" applyFont="1" applyFill="1" applyBorder="1" applyAlignment="1">
      <alignment vertical="center" wrapText="1"/>
    </xf>
    <xf numFmtId="3" fontId="161" fillId="61" borderId="3" xfId="996" applyNumberFormat="1" applyFont="1" applyFill="1" applyBorder="1" applyAlignment="1">
      <alignment horizontal="center" vertical="center" wrapText="1"/>
    </xf>
    <xf numFmtId="3" fontId="161" fillId="61" borderId="3" xfId="0" applyNumberFormat="1" applyFont="1" applyFill="1" applyBorder="1" applyAlignment="1">
      <alignment vertical="center" wrapText="1"/>
    </xf>
    <xf numFmtId="3" fontId="160" fillId="61" borderId="3" xfId="996" applyNumberFormat="1" applyFont="1" applyFill="1" applyBorder="1" applyAlignment="1">
      <alignment vertical="center" wrapText="1"/>
    </xf>
    <xf numFmtId="3" fontId="161" fillId="61" borderId="3" xfId="996" applyNumberFormat="1" applyFont="1" applyFill="1" applyBorder="1" applyAlignment="1">
      <alignment vertical="center" wrapText="1"/>
    </xf>
    <xf numFmtId="3" fontId="161" fillId="61" borderId="3" xfId="1014" applyNumberFormat="1" applyFont="1" applyFill="1" applyBorder="1" applyAlignment="1">
      <alignment vertical="center" wrapText="1"/>
    </xf>
    <xf numFmtId="0" fontId="161" fillId="61" borderId="3" xfId="996" applyFont="1" applyFill="1" applyBorder="1" applyAlignment="1">
      <alignment horizontal="center" vertical="center" wrapText="1"/>
    </xf>
    <xf numFmtId="3" fontId="133" fillId="61" borderId="3" xfId="996" applyNumberFormat="1" applyFont="1" applyFill="1" applyBorder="1" applyAlignment="1">
      <alignment horizontal="right" vertical="center" wrapText="1"/>
    </xf>
    <xf numFmtId="3" fontId="133" fillId="61" borderId="38" xfId="996" applyNumberFormat="1" applyFont="1" applyFill="1" applyBorder="1" applyAlignment="1">
      <alignment horizontal="center" vertical="center" wrapText="1"/>
    </xf>
    <xf numFmtId="3" fontId="133" fillId="61" borderId="3" xfId="996" applyNumberFormat="1" applyFont="1" applyFill="1" applyBorder="1" applyAlignment="1">
      <alignment vertical="center" wrapText="1"/>
    </xf>
    <xf numFmtId="3" fontId="133" fillId="61" borderId="3" xfId="996" applyNumberFormat="1" applyFont="1" applyFill="1" applyBorder="1" applyAlignment="1">
      <alignment vertical="center"/>
    </xf>
    <xf numFmtId="0" fontId="133" fillId="61" borderId="3" xfId="996" applyFont="1" applyFill="1" applyBorder="1" applyAlignment="1">
      <alignment vertical="center" wrapText="1"/>
    </xf>
    <xf numFmtId="0" fontId="133" fillId="61" borderId="3" xfId="996" applyFont="1" applyFill="1" applyBorder="1" applyAlignment="1">
      <alignment horizontal="center" vertical="center" wrapText="1"/>
    </xf>
    <xf numFmtId="3" fontId="164" fillId="61" borderId="3" xfId="996" applyNumberFormat="1" applyFont="1" applyFill="1" applyBorder="1" applyAlignment="1">
      <alignment vertical="center" wrapText="1"/>
    </xf>
    <xf numFmtId="3" fontId="137" fillId="61" borderId="38" xfId="996" applyNumberFormat="1" applyFont="1" applyFill="1" applyBorder="1" applyAlignment="1">
      <alignment horizontal="center" vertical="center" wrapText="1"/>
    </xf>
    <xf numFmtId="3" fontId="137" fillId="61" borderId="4" xfId="996" applyNumberFormat="1" applyFont="1" applyFill="1" applyBorder="1" applyAlignment="1">
      <alignment horizontal="center" vertical="center" wrapText="1"/>
    </xf>
    <xf numFmtId="1" fontId="162" fillId="61" borderId="3" xfId="996" applyNumberFormat="1" applyFont="1" applyFill="1" applyBorder="1" applyAlignment="1">
      <alignment vertical="center" wrapText="1"/>
    </xf>
    <xf numFmtId="0" fontId="161" fillId="61" borderId="3" xfId="996" applyFont="1" applyFill="1" applyBorder="1" applyAlignment="1">
      <alignment vertical="center" wrapText="1"/>
    </xf>
    <xf numFmtId="0" fontId="163" fillId="61" borderId="0" xfId="996" applyFont="1" applyFill="1" applyAlignment="1">
      <alignment vertical="center"/>
    </xf>
    <xf numFmtId="3" fontId="163" fillId="61" borderId="3" xfId="996" applyNumberFormat="1" applyFont="1" applyFill="1" applyBorder="1" applyAlignment="1">
      <alignment horizontal="right" vertical="center" wrapText="1"/>
    </xf>
    <xf numFmtId="3" fontId="163" fillId="61" borderId="3" xfId="996" applyNumberFormat="1" applyFont="1" applyFill="1" applyBorder="1" applyAlignment="1">
      <alignment horizontal="center" vertical="center" wrapText="1"/>
    </xf>
    <xf numFmtId="3" fontId="163" fillId="61" borderId="3" xfId="996" applyNumberFormat="1" applyFont="1" applyFill="1" applyBorder="1" applyAlignment="1">
      <alignment vertical="center"/>
    </xf>
    <xf numFmtId="3" fontId="137" fillId="62" borderId="0" xfId="996" applyNumberFormat="1" applyFont="1" applyFill="1" applyAlignment="1">
      <alignment vertical="center"/>
    </xf>
    <xf numFmtId="0" fontId="135" fillId="61" borderId="3" xfId="996" applyFont="1" applyFill="1" applyBorder="1" applyAlignment="1">
      <alignment vertical="center" wrapText="1"/>
    </xf>
    <xf numFmtId="0" fontId="135" fillId="61" borderId="3" xfId="996" applyFont="1" applyFill="1" applyBorder="1" applyAlignment="1">
      <alignment horizontal="center" vertical="center" wrapText="1"/>
    </xf>
    <xf numFmtId="3" fontId="162" fillId="61" borderId="4" xfId="996" applyNumberFormat="1" applyFont="1" applyFill="1" applyBorder="1" applyAlignment="1">
      <alignment horizontal="center" vertical="center" wrapText="1"/>
    </xf>
    <xf numFmtId="0" fontId="166" fillId="61" borderId="3" xfId="996" applyFont="1" applyFill="1" applyBorder="1" applyAlignment="1">
      <alignment horizontal="center" vertical="center" wrapText="1"/>
    </xf>
    <xf numFmtId="0" fontId="161" fillId="61" borderId="3" xfId="996" quotePrefix="1" applyFont="1" applyFill="1" applyBorder="1" applyAlignment="1">
      <alignment vertical="center" wrapText="1"/>
    </xf>
    <xf numFmtId="0" fontId="163" fillId="61" borderId="3" xfId="996" quotePrefix="1" applyFont="1" applyFill="1" applyBorder="1" applyAlignment="1">
      <alignment vertical="center" wrapText="1"/>
    </xf>
    <xf numFmtId="3" fontId="161" fillId="61" borderId="4" xfId="996" applyNumberFormat="1" applyFont="1" applyFill="1" applyBorder="1" applyAlignment="1">
      <alignment horizontal="center" vertical="center" wrapText="1"/>
    </xf>
    <xf numFmtId="3" fontId="133" fillId="61" borderId="3" xfId="996" applyNumberFormat="1" applyFont="1" applyFill="1" applyBorder="1" applyAlignment="1">
      <alignment horizontal="center" vertical="center" wrapText="1"/>
    </xf>
    <xf numFmtId="0" fontId="40" fillId="61" borderId="40" xfId="841" applyFont="1" applyFill="1" applyBorder="1" applyAlignment="1">
      <alignment horizontal="left" vertical="center" wrapText="1"/>
    </xf>
    <xf numFmtId="0" fontId="133" fillId="61" borderId="3" xfId="996" applyFont="1" applyFill="1" applyBorder="1" applyAlignment="1">
      <alignment horizontal="left" vertical="center" wrapText="1"/>
    </xf>
    <xf numFmtId="3" fontId="167" fillId="61" borderId="3" xfId="996" applyNumberFormat="1" applyFont="1" applyFill="1" applyBorder="1" applyAlignment="1">
      <alignment vertical="center" wrapText="1"/>
    </xf>
    <xf numFmtId="0" fontId="137" fillId="61" borderId="3" xfId="996" applyFont="1" applyFill="1" applyBorder="1" applyAlignment="1">
      <alignment horizontal="left" vertical="center" wrapText="1"/>
    </xf>
    <xf numFmtId="3" fontId="160" fillId="61" borderId="3" xfId="996" applyNumberFormat="1" applyFont="1" applyFill="1" applyBorder="1" applyAlignment="1">
      <alignment horizontal="right" vertical="center" wrapText="1"/>
    </xf>
    <xf numFmtId="0" fontId="135" fillId="61" borderId="0" xfId="996" applyFont="1" applyFill="1" applyAlignment="1">
      <alignment vertical="center"/>
    </xf>
    <xf numFmtId="3" fontId="135" fillId="61" borderId="3" xfId="996" applyNumberFormat="1" applyFont="1" applyFill="1" applyBorder="1" applyAlignment="1">
      <alignment horizontal="right" vertical="center" wrapText="1"/>
    </xf>
    <xf numFmtId="3" fontId="135" fillId="61" borderId="3" xfId="996" applyNumberFormat="1" applyFont="1" applyFill="1" applyBorder="1" applyAlignment="1">
      <alignment horizontal="center" vertical="center" wrapText="1"/>
    </xf>
    <xf numFmtId="3" fontId="135" fillId="61" borderId="3" xfId="996" applyNumberFormat="1" applyFont="1" applyFill="1" applyBorder="1" applyAlignment="1">
      <alignment vertical="center" wrapText="1"/>
    </xf>
    <xf numFmtId="3" fontId="135" fillId="61" borderId="3" xfId="996" applyNumberFormat="1" applyFont="1" applyFill="1" applyBorder="1" applyAlignment="1">
      <alignment vertical="center"/>
    </xf>
    <xf numFmtId="3" fontId="168" fillId="61" borderId="3" xfId="996" applyNumberFormat="1" applyFont="1" applyFill="1" applyBorder="1" applyAlignment="1">
      <alignment vertical="center" wrapText="1"/>
    </xf>
    <xf numFmtId="3" fontId="168" fillId="61" borderId="3" xfId="996" applyNumberFormat="1" applyFont="1" applyFill="1" applyBorder="1" applyAlignment="1">
      <alignment vertical="center"/>
    </xf>
    <xf numFmtId="0" fontId="168" fillId="61" borderId="3" xfId="996" applyFont="1" applyFill="1" applyBorder="1" applyAlignment="1">
      <alignment vertical="center" wrapText="1"/>
    </xf>
    <xf numFmtId="0" fontId="168" fillId="61" borderId="3" xfId="996" applyFont="1" applyFill="1" applyBorder="1" applyAlignment="1">
      <alignment horizontal="center" vertical="center" wrapText="1"/>
    </xf>
    <xf numFmtId="0" fontId="168" fillId="61" borderId="0" xfId="996" applyFont="1" applyFill="1" applyAlignment="1">
      <alignment vertical="center"/>
    </xf>
    <xf numFmtId="3" fontId="168" fillId="61" borderId="3" xfId="996" applyNumberFormat="1" applyFont="1" applyFill="1" applyBorder="1" applyAlignment="1">
      <alignment horizontal="right" vertical="center" wrapText="1"/>
    </xf>
    <xf numFmtId="3" fontId="168" fillId="61" borderId="3" xfId="996" applyNumberFormat="1" applyFont="1" applyFill="1" applyBorder="1" applyAlignment="1">
      <alignment horizontal="center" vertical="center" wrapText="1"/>
    </xf>
    <xf numFmtId="3" fontId="169" fillId="61" borderId="3" xfId="996" applyNumberFormat="1" applyFont="1" applyFill="1" applyBorder="1" applyAlignment="1">
      <alignment vertical="center" wrapText="1"/>
    </xf>
    <xf numFmtId="3" fontId="162" fillId="61" borderId="3" xfId="1014" quotePrefix="1" applyNumberFormat="1" applyFont="1" applyFill="1" applyBorder="1" applyAlignment="1">
      <alignment vertical="center" wrapText="1"/>
    </xf>
    <xf numFmtId="3" fontId="165" fillId="61" borderId="3" xfId="996" applyNumberFormat="1" applyFont="1" applyFill="1" applyBorder="1" applyAlignment="1">
      <alignment vertical="center"/>
    </xf>
    <xf numFmtId="0" fontId="137" fillId="61" borderId="3" xfId="996" applyFont="1" applyFill="1" applyBorder="1" applyAlignment="1">
      <alignment horizontal="center" vertical="center"/>
    </xf>
    <xf numFmtId="3" fontId="160" fillId="61" borderId="3" xfId="996" applyNumberFormat="1" applyFont="1" applyFill="1" applyBorder="1" applyAlignment="1">
      <alignment vertical="center"/>
    </xf>
    <xf numFmtId="0" fontId="133" fillId="61" borderId="3" xfId="996" applyFont="1" applyFill="1" applyBorder="1" applyAlignment="1">
      <alignment horizontal="center" vertical="center"/>
    </xf>
    <xf numFmtId="3" fontId="51" fillId="61" borderId="3" xfId="1014" applyNumberFormat="1" applyFont="1" applyFill="1" applyBorder="1" applyAlignment="1">
      <alignment horizontal="left" vertical="center" wrapText="1"/>
    </xf>
    <xf numFmtId="3" fontId="137" fillId="61" borderId="28" xfId="996" applyNumberFormat="1" applyFont="1" applyFill="1" applyBorder="1" applyAlignment="1">
      <alignment vertical="center"/>
    </xf>
    <xf numFmtId="3" fontId="165" fillId="61" borderId="28" xfId="996" applyNumberFormat="1" applyFont="1" applyFill="1" applyBorder="1" applyAlignment="1">
      <alignment vertical="center"/>
    </xf>
    <xf numFmtId="0" fontId="137" fillId="61" borderId="28" xfId="996" applyFont="1" applyFill="1" applyBorder="1" applyAlignment="1">
      <alignment horizontal="center" vertical="center"/>
    </xf>
    <xf numFmtId="0" fontId="137" fillId="61" borderId="0" xfId="996" applyFont="1" applyFill="1" applyAlignment="1">
      <alignment horizontal="center" vertical="center" wrapText="1"/>
    </xf>
    <xf numFmtId="0" fontId="137" fillId="61" borderId="1" xfId="996" applyFont="1" applyFill="1" applyBorder="1" applyAlignment="1">
      <alignment horizontal="center" vertical="center" wrapText="1"/>
    </xf>
    <xf numFmtId="3" fontId="137" fillId="61" borderId="1" xfId="996" applyNumberFormat="1" applyFont="1" applyFill="1" applyBorder="1" applyAlignment="1">
      <alignment horizontal="center" vertical="center" wrapText="1"/>
    </xf>
    <xf numFmtId="0" fontId="133" fillId="61" borderId="0" xfId="996" applyFont="1" applyFill="1" applyAlignment="1">
      <alignment horizontal="center" vertical="center" wrapText="1"/>
    </xf>
    <xf numFmtId="0" fontId="135" fillId="61" borderId="0" xfId="996" applyFont="1" applyFill="1" applyAlignment="1">
      <alignment horizontal="center" vertical="center"/>
    </xf>
    <xf numFmtId="3" fontId="40" fillId="61" borderId="0" xfId="996" applyNumberFormat="1" applyFont="1" applyFill="1" applyAlignment="1">
      <alignment vertical="center"/>
    </xf>
    <xf numFmtId="3" fontId="170" fillId="61" borderId="0" xfId="996" applyNumberFormat="1" applyFont="1" applyFill="1" applyAlignment="1">
      <alignment vertical="center"/>
    </xf>
    <xf numFmtId="0" fontId="170" fillId="61" borderId="0" xfId="996" applyFont="1" applyFill="1" applyAlignment="1">
      <alignment vertical="center"/>
    </xf>
    <xf numFmtId="0" fontId="171" fillId="61" borderId="0" xfId="996" applyFont="1" applyFill="1" applyAlignment="1">
      <alignment horizontal="left" vertical="center"/>
    </xf>
    <xf numFmtId="0" fontId="133" fillId="0" borderId="0" xfId="0" applyFont="1" applyFill="1" applyAlignment="1">
      <alignment vertical="center"/>
    </xf>
    <xf numFmtId="0" fontId="137" fillId="0" borderId="0" xfId="0" applyFont="1" applyFill="1" applyAlignment="1">
      <alignment vertical="center"/>
    </xf>
    <xf numFmtId="0" fontId="168" fillId="61" borderId="0" xfId="996" applyFont="1" applyFill="1" applyAlignment="1">
      <alignment horizontal="center" vertical="center"/>
    </xf>
    <xf numFmtId="3" fontId="168" fillId="61" borderId="0" xfId="996" applyNumberFormat="1" applyFont="1" applyFill="1" applyAlignment="1">
      <alignment vertical="center"/>
    </xf>
    <xf numFmtId="0" fontId="148" fillId="0" borderId="0" xfId="0" applyFont="1" applyFill="1" applyAlignment="1">
      <alignment vertical="center" wrapText="1"/>
    </xf>
    <xf numFmtId="0" fontId="184" fillId="0" borderId="0" xfId="0" applyFont="1" applyFill="1" applyAlignment="1">
      <alignment horizontal="center" vertical="center" wrapText="1"/>
    </xf>
    <xf numFmtId="0" fontId="49" fillId="0" borderId="0" xfId="0" applyFont="1" applyFill="1" applyAlignment="1">
      <alignment vertical="center" wrapText="1"/>
    </xf>
    <xf numFmtId="230" fontId="148" fillId="0" borderId="0" xfId="0" applyNumberFormat="1" applyFont="1" applyFill="1" applyAlignment="1">
      <alignment horizontal="center" vertical="center" wrapText="1"/>
    </xf>
    <xf numFmtId="0" fontId="49" fillId="0" borderId="0" xfId="0" applyFont="1" applyFill="1" applyAlignment="1">
      <alignment horizontal="center" vertical="center" wrapText="1"/>
    </xf>
    <xf numFmtId="3" fontId="49" fillId="0" borderId="0" xfId="0" applyNumberFormat="1" applyFont="1" applyFill="1" applyAlignment="1">
      <alignment vertical="center" wrapText="1"/>
    </xf>
    <xf numFmtId="231" fontId="180" fillId="0" borderId="0" xfId="0" applyNumberFormat="1" applyFont="1" applyFill="1" applyAlignment="1">
      <alignment vertical="center" wrapText="1"/>
    </xf>
    <xf numFmtId="3" fontId="180" fillId="0" borderId="0" xfId="0" applyNumberFormat="1" applyFont="1" applyFill="1" applyAlignment="1">
      <alignment vertical="center" wrapText="1"/>
    </xf>
    <xf numFmtId="232" fontId="132" fillId="0" borderId="0" xfId="0" applyNumberFormat="1" applyFont="1" applyFill="1" applyAlignment="1">
      <alignment vertical="center" wrapText="1"/>
    </xf>
    <xf numFmtId="0" fontId="132" fillId="0" borderId="0" xfId="0" applyFont="1" applyFill="1" applyAlignment="1">
      <alignment horizontal="center" vertical="center" wrapText="1"/>
    </xf>
    <xf numFmtId="231" fontId="132" fillId="0" borderId="0" xfId="0" applyNumberFormat="1" applyFont="1" applyFill="1" applyAlignment="1">
      <alignment horizontal="center" vertical="center" wrapText="1"/>
    </xf>
    <xf numFmtId="0" fontId="148" fillId="0" borderId="0" xfId="0" applyFont="1" applyFill="1" applyBorder="1" applyAlignment="1">
      <alignment horizontal="center" vertical="center" wrapText="1"/>
    </xf>
    <xf numFmtId="231" fontId="148" fillId="0" borderId="0" xfId="0" applyNumberFormat="1" applyFont="1" applyFill="1" applyAlignment="1">
      <alignment horizontal="center" vertical="center" wrapText="1"/>
    </xf>
    <xf numFmtId="0" fontId="40" fillId="0" borderId="1" xfId="0" applyFont="1" applyFill="1" applyBorder="1" applyAlignment="1">
      <alignment horizontal="center" vertical="center" wrapText="1"/>
    </xf>
    <xf numFmtId="3" fontId="132" fillId="0" borderId="0" xfId="0" applyNumberFormat="1" applyFont="1" applyFill="1" applyAlignment="1">
      <alignment vertical="center" wrapText="1"/>
    </xf>
    <xf numFmtId="0" fontId="132" fillId="0" borderId="0" xfId="0" applyFont="1" applyFill="1" applyAlignment="1">
      <alignment vertical="center" wrapText="1"/>
    </xf>
    <xf numFmtId="231" fontId="132" fillId="0" borderId="0" xfId="0" applyNumberFormat="1" applyFont="1" applyFill="1" applyBorder="1" applyAlignment="1">
      <alignment vertical="center" wrapText="1"/>
    </xf>
    <xf numFmtId="0" fontId="136" fillId="0" borderId="0" xfId="0" applyFont="1" applyFill="1" applyBorder="1" applyAlignment="1">
      <alignment horizontal="center" vertical="center" wrapText="1"/>
    </xf>
    <xf numFmtId="3" fontId="40" fillId="0" borderId="1" xfId="0" applyNumberFormat="1" applyFont="1" applyFill="1" applyBorder="1" applyAlignment="1">
      <alignment vertical="center" wrapText="1"/>
    </xf>
    <xf numFmtId="0" fontId="40" fillId="0" borderId="1" xfId="0" applyFont="1" applyFill="1" applyBorder="1" applyAlignment="1">
      <alignment vertical="center" wrapText="1"/>
    </xf>
    <xf numFmtId="0" fontId="134" fillId="0" borderId="0" xfId="0" applyFont="1" applyFill="1" applyBorder="1" applyAlignment="1">
      <alignment horizontal="center" vertical="center" wrapText="1"/>
    </xf>
    <xf numFmtId="1" fontId="40" fillId="0" borderId="1" xfId="1409" applyNumberFormat="1" applyFont="1" applyFill="1" applyBorder="1" applyAlignment="1">
      <alignment horizontal="center" vertical="center" wrapText="1"/>
    </xf>
    <xf numFmtId="3" fontId="40" fillId="0" borderId="1" xfId="0" applyNumberFormat="1" applyFont="1" applyFill="1" applyBorder="1" applyAlignment="1">
      <alignment horizontal="right" vertical="center" wrapText="1"/>
    </xf>
    <xf numFmtId="231" fontId="40" fillId="0" borderId="1" xfId="0" applyNumberFormat="1" applyFont="1" applyFill="1" applyBorder="1" applyAlignment="1">
      <alignment horizontal="right" vertical="center" wrapText="1"/>
    </xf>
    <xf numFmtId="233" fontId="40" fillId="0" borderId="1" xfId="2" applyNumberFormat="1" applyFont="1" applyFill="1" applyBorder="1" applyAlignment="1">
      <alignment vertical="center" wrapText="1"/>
    </xf>
    <xf numFmtId="0" fontId="40" fillId="0" borderId="0" xfId="0" applyFont="1" applyFill="1" applyBorder="1" applyAlignment="1">
      <alignment horizontal="center" vertical="center" wrapText="1"/>
    </xf>
    <xf numFmtId="0" fontId="40" fillId="0" borderId="0" xfId="0" applyFont="1" applyFill="1" applyAlignment="1">
      <alignment vertical="center" wrapText="1"/>
    </xf>
    <xf numFmtId="0" fontId="184" fillId="0" borderId="0" xfId="0" applyFont="1" applyFill="1" applyBorder="1" applyAlignment="1">
      <alignment horizontal="center" vertical="center" wrapText="1"/>
    </xf>
    <xf numFmtId="3" fontId="40" fillId="0" borderId="0" xfId="0" applyNumberFormat="1" applyFont="1" applyFill="1" applyBorder="1" applyAlignment="1">
      <alignment vertical="center" wrapText="1"/>
    </xf>
    <xf numFmtId="10" fontId="40" fillId="0" borderId="0" xfId="2" applyNumberFormat="1" applyFont="1" applyFill="1" applyBorder="1" applyAlignment="1">
      <alignment vertical="center" wrapText="1"/>
    </xf>
    <xf numFmtId="0" fontId="40" fillId="0" borderId="0" xfId="0" applyFont="1" applyFill="1" applyBorder="1" applyAlignment="1">
      <alignment vertical="center" wrapText="1"/>
    </xf>
    <xf numFmtId="3" fontId="40" fillId="0" borderId="0" xfId="0" applyNumberFormat="1" applyFont="1" applyFill="1" applyAlignment="1">
      <alignment vertical="center" wrapText="1"/>
    </xf>
    <xf numFmtId="10" fontId="49" fillId="0" borderId="0" xfId="0" applyNumberFormat="1" applyFont="1" applyFill="1" applyAlignment="1">
      <alignment vertical="center" wrapText="1"/>
    </xf>
    <xf numFmtId="0" fontId="132" fillId="0" borderId="0" xfId="0" applyFont="1" applyFill="1" applyBorder="1" applyAlignment="1">
      <alignment horizontal="center" vertical="center" wrapText="1"/>
    </xf>
    <xf numFmtId="3" fontId="132" fillId="0" borderId="0" xfId="0" applyNumberFormat="1" applyFont="1" applyFill="1" applyBorder="1" applyAlignment="1">
      <alignment vertical="center" wrapText="1"/>
    </xf>
    <xf numFmtId="10" fontId="132" fillId="0" borderId="0" xfId="2" applyNumberFormat="1" applyFont="1" applyFill="1" applyBorder="1" applyAlignment="1">
      <alignment vertical="center" wrapText="1"/>
    </xf>
    <xf numFmtId="0" fontId="132" fillId="0" borderId="0" xfId="0" applyFont="1" applyFill="1" applyBorder="1" applyAlignment="1">
      <alignment vertical="center" wrapText="1"/>
    </xf>
    <xf numFmtId="3" fontId="40" fillId="0" borderId="1" xfId="593" applyNumberFormat="1" applyFont="1" applyFill="1" applyBorder="1" applyAlignment="1">
      <alignment vertical="center" wrapText="1"/>
    </xf>
    <xf numFmtId="0" fontId="184"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231" fontId="49" fillId="0" borderId="1" xfId="0" applyNumberFormat="1" applyFont="1" applyFill="1" applyBorder="1" applyAlignment="1">
      <alignment vertical="center" wrapText="1"/>
    </xf>
    <xf numFmtId="231" fontId="49" fillId="0" borderId="0" xfId="0" applyNumberFormat="1" applyFont="1" applyFill="1" applyAlignment="1">
      <alignment vertical="center" wrapText="1"/>
    </xf>
    <xf numFmtId="233" fontId="40" fillId="0" borderId="0" xfId="2" applyNumberFormat="1" applyFont="1" applyFill="1" applyAlignment="1">
      <alignment horizontal="center" vertical="center" wrapText="1"/>
    </xf>
    <xf numFmtId="231" fontId="40" fillId="0" borderId="1" xfId="0" applyNumberFormat="1" applyFont="1" applyFill="1" applyBorder="1" applyAlignment="1">
      <alignment vertical="center" wrapText="1"/>
    </xf>
    <xf numFmtId="10" fontId="40" fillId="0" borderId="0" xfId="2" applyNumberFormat="1" applyFont="1" applyFill="1" applyAlignment="1">
      <alignment vertical="center" wrapText="1"/>
    </xf>
    <xf numFmtId="0" fontId="134" fillId="0" borderId="0" xfId="0" applyFont="1" applyFill="1" applyBorder="1" applyAlignment="1">
      <alignment horizontal="justify" vertical="center"/>
    </xf>
    <xf numFmtId="231" fontId="40" fillId="0" borderId="0" xfId="0" applyNumberFormat="1" applyFont="1" applyFill="1" applyBorder="1" applyAlignment="1">
      <alignment vertical="center" wrapText="1"/>
    </xf>
    <xf numFmtId="0" fontId="40" fillId="0" borderId="1" xfId="0" applyFont="1" applyFill="1" applyBorder="1" applyAlignment="1">
      <alignment horizontal="left" vertical="center" wrapText="1" indent="1"/>
    </xf>
    <xf numFmtId="3" fontId="40" fillId="0" borderId="1" xfId="1035" quotePrefix="1" applyNumberFormat="1" applyFont="1" applyFill="1" applyBorder="1" applyAlignment="1">
      <alignment vertical="center" wrapText="1"/>
    </xf>
    <xf numFmtId="3" fontId="40" fillId="0" borderId="1" xfId="837" applyNumberFormat="1" applyFont="1" applyFill="1" applyBorder="1" applyAlignment="1">
      <alignment horizontal="left" vertical="center" wrapText="1"/>
    </xf>
    <xf numFmtId="0" fontId="40" fillId="0" borderId="1" xfId="837" applyNumberFormat="1" applyFont="1" applyFill="1" applyBorder="1" applyAlignment="1">
      <alignment horizontal="center" vertical="center" wrapText="1"/>
    </xf>
    <xf numFmtId="3" fontId="40" fillId="0" borderId="1" xfId="1035" quotePrefix="1" applyNumberFormat="1" applyFont="1" applyFill="1" applyBorder="1" applyAlignment="1">
      <alignment horizontal="center" vertical="center" wrapText="1"/>
    </xf>
    <xf numFmtId="0" fontId="40" fillId="0" borderId="0" xfId="953" applyFont="1" applyFill="1" applyAlignment="1">
      <alignment horizontal="center" vertical="center"/>
    </xf>
    <xf numFmtId="0" fontId="40" fillId="0" borderId="0" xfId="953" applyFont="1" applyFill="1" applyAlignment="1">
      <alignment vertical="center"/>
    </xf>
    <xf numFmtId="0" fontId="40" fillId="0" borderId="0" xfId="953" applyFont="1" applyFill="1" applyBorder="1" applyAlignment="1">
      <alignment horizontal="center" vertical="center"/>
    </xf>
    <xf numFmtId="3" fontId="40" fillId="0" borderId="0" xfId="953" applyNumberFormat="1" applyFont="1" applyFill="1" applyAlignment="1">
      <alignment horizontal="right" vertical="center"/>
    </xf>
    <xf numFmtId="3" fontId="40" fillId="0" borderId="0" xfId="953" applyNumberFormat="1" applyFont="1" applyFill="1" applyAlignment="1">
      <alignment vertical="center"/>
    </xf>
    <xf numFmtId="0" fontId="40" fillId="0" borderId="1" xfId="953" applyFont="1" applyFill="1" applyBorder="1" applyAlignment="1">
      <alignment horizontal="center" vertical="center" wrapText="1"/>
    </xf>
    <xf numFmtId="0" fontId="132" fillId="0" borderId="1" xfId="953" applyFont="1" applyFill="1" applyBorder="1" applyAlignment="1">
      <alignment vertical="center" wrapText="1"/>
    </xf>
    <xf numFmtId="3" fontId="40" fillId="0" borderId="1" xfId="953" applyNumberFormat="1" applyFont="1" applyFill="1" applyBorder="1" applyAlignment="1">
      <alignment horizontal="right" vertical="center" wrapText="1"/>
    </xf>
    <xf numFmtId="0" fontId="40" fillId="0" borderId="1" xfId="953" applyFont="1" applyFill="1" applyBorder="1" applyAlignment="1">
      <alignment vertical="center" wrapText="1"/>
    </xf>
    <xf numFmtId="3" fontId="40" fillId="0" borderId="1" xfId="953" applyNumberFormat="1" applyFont="1" applyFill="1" applyBorder="1" applyAlignment="1">
      <alignment vertical="center" wrapText="1"/>
    </xf>
    <xf numFmtId="3" fontId="132" fillId="0" borderId="1" xfId="953" applyNumberFormat="1" applyFont="1" applyFill="1" applyBorder="1" applyAlignment="1">
      <alignment horizontal="right" vertical="center" wrapText="1"/>
    </xf>
    <xf numFmtId="0" fontId="40" fillId="0" borderId="1" xfId="953" applyFont="1" applyFill="1" applyBorder="1" applyAlignment="1">
      <alignment horizontal="center" vertical="center"/>
    </xf>
    <xf numFmtId="0" fontId="40" fillId="0" borderId="1" xfId="1410" applyFont="1" applyFill="1" applyBorder="1" applyAlignment="1">
      <alignment horizontal="center" vertical="center" wrapText="1"/>
    </xf>
    <xf numFmtId="169" fontId="40" fillId="0" borderId="1" xfId="593" quotePrefix="1" applyFont="1" applyFill="1" applyBorder="1" applyAlignment="1">
      <alignment horizontal="center" vertical="center" wrapText="1"/>
    </xf>
    <xf numFmtId="14" fontId="40" fillId="0" borderId="1" xfId="953" applyNumberFormat="1" applyFont="1" applyFill="1" applyBorder="1" applyAlignment="1">
      <alignment horizontal="center" vertical="center"/>
    </xf>
    <xf numFmtId="3" fontId="40" fillId="0" borderId="1" xfId="953" applyNumberFormat="1" applyFont="1" applyFill="1" applyBorder="1" applyAlignment="1">
      <alignment horizontal="right" vertical="center"/>
    </xf>
    <xf numFmtId="14" fontId="40" fillId="0" borderId="1" xfId="953" applyNumberFormat="1" applyFont="1" applyFill="1" applyBorder="1" applyAlignment="1">
      <alignment vertical="center"/>
    </xf>
    <xf numFmtId="3" fontId="40" fillId="0" borderId="1" xfId="953" applyNumberFormat="1" applyFont="1" applyFill="1" applyBorder="1" applyAlignment="1">
      <alignment vertical="center"/>
    </xf>
    <xf numFmtId="205" fontId="40" fillId="0" borderId="1" xfId="593" quotePrefix="1" applyNumberFormat="1" applyFont="1" applyFill="1" applyBorder="1" applyAlignment="1">
      <alignment horizontal="center" vertical="center" wrapText="1"/>
    </xf>
    <xf numFmtId="14" fontId="40" fillId="0" borderId="1" xfId="953" applyNumberFormat="1" applyFont="1" applyFill="1" applyBorder="1" applyAlignment="1">
      <alignment horizontal="center" vertical="center" wrapText="1"/>
    </xf>
    <xf numFmtId="3" fontId="40" fillId="0" borderId="1" xfId="953" applyNumberFormat="1" applyFont="1" applyFill="1" applyBorder="1" applyAlignment="1">
      <alignment horizontal="center" vertical="center"/>
    </xf>
    <xf numFmtId="0" fontId="40" fillId="0" borderId="41" xfId="1410" applyFont="1" applyFill="1" applyBorder="1" applyAlignment="1">
      <alignment vertical="center" wrapText="1"/>
    </xf>
    <xf numFmtId="0" fontId="40" fillId="0" borderId="0" xfId="953" applyFont="1" applyFill="1" applyBorder="1" applyAlignment="1">
      <alignment horizontal="center" vertical="center" wrapText="1"/>
    </xf>
    <xf numFmtId="3" fontId="40" fillId="0" borderId="4" xfId="1013" applyNumberFormat="1" applyFont="1" applyFill="1" applyBorder="1" applyAlignment="1">
      <alignment vertical="center"/>
    </xf>
    <xf numFmtId="3" fontId="134" fillId="0" borderId="4" xfId="1013" applyNumberFormat="1" applyFont="1" applyFill="1" applyBorder="1" applyAlignment="1">
      <alignment vertical="center"/>
    </xf>
    <xf numFmtId="3" fontId="138" fillId="0" borderId="4" xfId="1013" applyNumberFormat="1" applyFont="1" applyFill="1" applyBorder="1" applyAlignment="1">
      <alignment vertical="center"/>
    </xf>
    <xf numFmtId="0" fontId="186" fillId="0" borderId="43" xfId="0" applyFont="1" applyFill="1" applyBorder="1" applyAlignment="1">
      <alignment vertical="center" wrapText="1"/>
    </xf>
    <xf numFmtId="3" fontId="186" fillId="0" borderId="43" xfId="0" applyNumberFormat="1" applyFont="1" applyFill="1" applyBorder="1" applyAlignment="1">
      <alignment vertical="center"/>
    </xf>
    <xf numFmtId="1" fontId="188" fillId="0" borderId="43" xfId="1409" applyNumberFormat="1" applyFont="1" applyFill="1" applyBorder="1" applyAlignment="1">
      <alignment vertical="center" wrapText="1"/>
    </xf>
    <xf numFmtId="3" fontId="186" fillId="0" borderId="43" xfId="0" applyNumberFormat="1" applyFont="1" applyFill="1" applyBorder="1" applyAlignment="1">
      <alignment vertical="center" wrapText="1"/>
    </xf>
    <xf numFmtId="0" fontId="186" fillId="0" borderId="43" xfId="0" applyFont="1" applyFill="1" applyBorder="1" applyAlignment="1">
      <alignment horizontal="center" vertical="center"/>
    </xf>
    <xf numFmtId="1" fontId="188" fillId="0" borderId="43" xfId="1409" applyNumberFormat="1" applyFont="1" applyFill="1" applyBorder="1" applyAlignment="1">
      <alignment horizontal="center" vertical="center" wrapText="1"/>
    </xf>
    <xf numFmtId="0" fontId="188" fillId="0" borderId="43" xfId="1409" quotePrefix="1" applyNumberFormat="1" applyFont="1" applyFill="1" applyBorder="1" applyAlignment="1">
      <alignment horizontal="center" vertical="center" wrapText="1"/>
    </xf>
    <xf numFmtId="3" fontId="188" fillId="0" borderId="43" xfId="1409" quotePrefix="1" applyNumberFormat="1" applyFont="1" applyFill="1" applyBorder="1" applyAlignment="1">
      <alignment horizontal="right" vertical="center" wrapText="1"/>
    </xf>
    <xf numFmtId="3" fontId="188" fillId="0" borderId="43" xfId="0" applyNumberFormat="1" applyFont="1" applyFill="1" applyBorder="1" applyAlignment="1">
      <alignment vertical="center" wrapText="1"/>
    </xf>
    <xf numFmtId="3" fontId="188" fillId="0" borderId="43" xfId="0" applyNumberFormat="1" applyFont="1" applyFill="1" applyBorder="1" applyAlignment="1">
      <alignment vertical="center"/>
    </xf>
    <xf numFmtId="3" fontId="188" fillId="0" borderId="43" xfId="1409" quotePrefix="1" applyNumberFormat="1" applyFont="1" applyFill="1" applyBorder="1" applyAlignment="1">
      <alignment horizontal="center" vertical="center" wrapText="1"/>
    </xf>
    <xf numFmtId="1" fontId="190" fillId="0" borderId="43" xfId="1409" applyNumberFormat="1" applyFont="1" applyFill="1" applyBorder="1" applyAlignment="1">
      <alignment vertical="center" wrapText="1"/>
    </xf>
    <xf numFmtId="0" fontId="188" fillId="0" borderId="43" xfId="1409" applyNumberFormat="1" applyFont="1" applyFill="1" applyBorder="1" applyAlignment="1">
      <alignment horizontal="center" vertical="center" wrapText="1"/>
    </xf>
    <xf numFmtId="205" fontId="188" fillId="0" borderId="43" xfId="1411" applyNumberFormat="1" applyFont="1" applyFill="1" applyBorder="1" applyAlignment="1">
      <alignment horizontal="right" vertical="center"/>
    </xf>
    <xf numFmtId="0" fontId="188" fillId="0" borderId="43" xfId="0" applyFont="1" applyFill="1" applyBorder="1" applyAlignment="1">
      <alignment vertical="center" wrapText="1"/>
    </xf>
    <xf numFmtId="205" fontId="188" fillId="0" borderId="43" xfId="1411" applyNumberFormat="1" applyFont="1" applyFill="1" applyBorder="1" applyAlignment="1">
      <alignment horizontal="right" vertical="center" wrapText="1"/>
    </xf>
    <xf numFmtId="3" fontId="188" fillId="0" borderId="43" xfId="1411" applyNumberFormat="1" applyFont="1" applyFill="1" applyBorder="1" applyAlignment="1">
      <alignment horizontal="center" vertical="center" wrapText="1"/>
    </xf>
    <xf numFmtId="3" fontId="188" fillId="0" borderId="43" xfId="1411" applyNumberFormat="1" applyFont="1" applyFill="1" applyBorder="1" applyAlignment="1">
      <alignment horizontal="right" vertical="center"/>
    </xf>
    <xf numFmtId="3" fontId="188" fillId="0" borderId="43" xfId="1409" applyNumberFormat="1" applyFont="1" applyFill="1" applyBorder="1" applyAlignment="1">
      <alignment horizontal="right" vertical="center"/>
    </xf>
    <xf numFmtId="1" fontId="191" fillId="0" borderId="0" xfId="1409" applyNumberFormat="1" applyFont="1" applyFill="1" applyAlignment="1">
      <alignment vertical="center"/>
    </xf>
    <xf numFmtId="3" fontId="192" fillId="0" borderId="0" xfId="1409" applyNumberFormat="1" applyFont="1" applyFill="1" applyAlignment="1">
      <alignment vertical="center"/>
    </xf>
    <xf numFmtId="1" fontId="193" fillId="0" borderId="0" xfId="1409" applyNumberFormat="1" applyFont="1" applyFill="1" applyAlignment="1">
      <alignment vertical="center"/>
    </xf>
    <xf numFmtId="3" fontId="5" fillId="0" borderId="0" xfId="1409" applyNumberFormat="1" applyFont="1" applyFill="1" applyBorder="1" applyAlignment="1">
      <alignment horizontal="center" vertical="center" wrapText="1"/>
    </xf>
    <xf numFmtId="0" fontId="195" fillId="0" borderId="43" xfId="1409" applyNumberFormat="1" applyFont="1" applyFill="1" applyBorder="1" applyAlignment="1">
      <alignment horizontal="center" vertical="center" wrapText="1"/>
    </xf>
    <xf numFmtId="1" fontId="195" fillId="0" borderId="43" xfId="1409" applyNumberFormat="1" applyFont="1" applyFill="1" applyBorder="1" applyAlignment="1">
      <alignment horizontal="center" vertical="center" wrapText="1"/>
    </xf>
    <xf numFmtId="3" fontId="195" fillId="0" borderId="43" xfId="1409" applyNumberFormat="1" applyFont="1" applyFill="1" applyBorder="1" applyAlignment="1">
      <alignment horizontal="right" vertical="center" wrapText="1"/>
    </xf>
    <xf numFmtId="1" fontId="5" fillId="0" borderId="43" xfId="1409" applyNumberFormat="1" applyFont="1" applyFill="1" applyBorder="1" applyAlignment="1">
      <alignment horizontal="center" vertical="center" wrapText="1"/>
    </xf>
    <xf numFmtId="1" fontId="5" fillId="0" borderId="0" xfId="1409" applyNumberFormat="1" applyFont="1" applyFill="1" applyBorder="1" applyAlignment="1">
      <alignment horizontal="center" vertical="center" wrapText="1"/>
    </xf>
    <xf numFmtId="0" fontId="5" fillId="0" borderId="43" xfId="1409" applyNumberFormat="1" applyFont="1" applyFill="1" applyBorder="1" applyAlignment="1">
      <alignment horizontal="center" vertical="center"/>
    </xf>
    <xf numFmtId="3" fontId="5" fillId="0" borderId="43" xfId="1408" applyNumberFormat="1" applyFont="1" applyFill="1" applyBorder="1" applyAlignment="1">
      <alignment horizontal="right" vertical="center" wrapText="1"/>
    </xf>
    <xf numFmtId="1" fontId="5" fillId="0" borderId="43" xfId="1409" applyNumberFormat="1" applyFont="1" applyFill="1" applyBorder="1" applyAlignment="1">
      <alignment vertical="center" wrapText="1"/>
    </xf>
    <xf numFmtId="1" fontId="5" fillId="0" borderId="0" xfId="1409" applyNumberFormat="1" applyFont="1" applyFill="1" applyAlignment="1">
      <alignment vertical="center" wrapText="1"/>
    </xf>
    <xf numFmtId="1" fontId="5" fillId="0" borderId="43" xfId="1409" applyNumberFormat="1" applyFont="1" applyFill="1" applyBorder="1" applyAlignment="1">
      <alignment horizontal="left" vertical="center" wrapText="1"/>
    </xf>
    <xf numFmtId="0" fontId="195" fillId="0" borderId="43" xfId="1409" applyNumberFormat="1" applyFont="1" applyFill="1" applyBorder="1" applyAlignment="1">
      <alignment horizontal="center" vertical="center"/>
    </xf>
    <xf numFmtId="1" fontId="195" fillId="0" borderId="43" xfId="1409" applyNumberFormat="1" applyFont="1" applyFill="1" applyBorder="1" applyAlignment="1">
      <alignment vertical="center" wrapText="1"/>
    </xf>
    <xf numFmtId="3" fontId="195" fillId="0" borderId="43" xfId="1409" quotePrefix="1" applyNumberFormat="1" applyFont="1" applyFill="1" applyBorder="1" applyAlignment="1">
      <alignment horizontal="center" vertical="center" wrapText="1"/>
    </xf>
    <xf numFmtId="3" fontId="195" fillId="0" borderId="43" xfId="1409" applyNumberFormat="1" applyFont="1" applyFill="1" applyBorder="1" applyAlignment="1">
      <alignment horizontal="center" vertical="center" wrapText="1"/>
    </xf>
    <xf numFmtId="3" fontId="195" fillId="0" borderId="43" xfId="1408" applyNumberFormat="1" applyFont="1" applyFill="1" applyBorder="1" applyAlignment="1">
      <alignment horizontal="right" vertical="center" wrapText="1"/>
    </xf>
    <xf numFmtId="1" fontId="194" fillId="0" borderId="43" xfId="1409" applyNumberFormat="1" applyFont="1" applyFill="1" applyBorder="1" applyAlignment="1">
      <alignment vertical="center" wrapText="1"/>
    </xf>
    <xf numFmtId="49" fontId="195" fillId="0" borderId="43" xfId="1409" applyNumberFormat="1" applyFont="1" applyFill="1" applyBorder="1" applyAlignment="1">
      <alignment horizontal="center" vertical="center"/>
    </xf>
    <xf numFmtId="205" fontId="195" fillId="0" borderId="43" xfId="1411" applyNumberFormat="1" applyFont="1" applyFill="1" applyBorder="1" applyAlignment="1">
      <alignment horizontal="right" vertical="center" wrapText="1"/>
    </xf>
    <xf numFmtId="1" fontId="195" fillId="0" borderId="43" xfId="1409" applyNumberFormat="1" applyFont="1" applyFill="1" applyBorder="1" applyAlignment="1">
      <alignment horizontal="right" vertical="center"/>
    </xf>
    <xf numFmtId="3" fontId="195" fillId="0" borderId="43" xfId="1409" applyNumberFormat="1" applyFont="1" applyFill="1" applyBorder="1" applyAlignment="1">
      <alignment horizontal="right" vertical="center"/>
    </xf>
    <xf numFmtId="1" fontId="180" fillId="0" borderId="43" xfId="1409" applyNumberFormat="1" applyFont="1" applyFill="1" applyBorder="1" applyAlignment="1">
      <alignment horizontal="center" vertical="center" wrapText="1"/>
    </xf>
    <xf numFmtId="1" fontId="195" fillId="0" borderId="0" xfId="1409" applyNumberFormat="1" applyFont="1" applyFill="1" applyAlignment="1">
      <alignment vertical="center"/>
    </xf>
    <xf numFmtId="205" fontId="195" fillId="0" borderId="43" xfId="1411" applyNumberFormat="1" applyFont="1" applyFill="1" applyBorder="1" applyAlignment="1">
      <alignment horizontal="right" vertical="center"/>
    </xf>
    <xf numFmtId="205" fontId="195" fillId="0" borderId="43" xfId="1408" applyNumberFormat="1" applyFont="1" applyFill="1" applyBorder="1" applyAlignment="1">
      <alignment horizontal="right" vertical="center"/>
    </xf>
    <xf numFmtId="3" fontId="195" fillId="0" borderId="43" xfId="1408" applyNumberFormat="1" applyFont="1" applyFill="1" applyBorder="1" applyAlignment="1">
      <alignment horizontal="right" vertical="center"/>
    </xf>
    <xf numFmtId="10" fontId="195" fillId="0" borderId="43" xfId="2" applyNumberFormat="1" applyFont="1" applyFill="1" applyBorder="1" applyAlignment="1">
      <alignment horizontal="right" vertical="center" wrapText="1"/>
    </xf>
    <xf numFmtId="3" fontId="180" fillId="0" borderId="43" xfId="1409" applyNumberFormat="1" applyFont="1" applyFill="1" applyBorder="1" applyAlignment="1">
      <alignment horizontal="center" vertical="center" wrapText="1"/>
    </xf>
    <xf numFmtId="1" fontId="195" fillId="0" borderId="0" xfId="1409" applyNumberFormat="1" applyFont="1" applyFill="1" applyBorder="1" applyAlignment="1">
      <alignment horizontal="center" vertical="center" wrapText="1"/>
    </xf>
    <xf numFmtId="0" fontId="195" fillId="0" borderId="43" xfId="0" quotePrefix="1" applyFont="1" applyFill="1" applyBorder="1" applyAlignment="1">
      <alignment horizontal="left" vertical="center" wrapText="1" indent="1"/>
    </xf>
    <xf numFmtId="0" fontId="195" fillId="0" borderId="43" xfId="0" applyFont="1" applyFill="1" applyBorder="1" applyAlignment="1">
      <alignment horizontal="center" vertical="center" wrapText="1"/>
    </xf>
    <xf numFmtId="3" fontId="196" fillId="0" borderId="43" xfId="1409" applyNumberFormat="1" applyFont="1" applyFill="1" applyBorder="1" applyAlignment="1">
      <alignment horizontal="right" vertical="center"/>
    </xf>
    <xf numFmtId="3" fontId="180" fillId="0" borderId="43" xfId="1409" quotePrefix="1" applyNumberFormat="1" applyFont="1" applyFill="1" applyBorder="1" applyAlignment="1">
      <alignment horizontal="center" vertical="center" wrapText="1"/>
    </xf>
    <xf numFmtId="1" fontId="193" fillId="0" borderId="43" xfId="1409" applyNumberFormat="1" applyFont="1" applyFill="1" applyBorder="1" applyAlignment="1">
      <alignment horizontal="left" vertical="center" wrapText="1"/>
    </xf>
    <xf numFmtId="1" fontId="193" fillId="0" borderId="43" xfId="1409" applyNumberFormat="1" applyFont="1" applyFill="1" applyBorder="1" applyAlignment="1">
      <alignment horizontal="center" vertical="center" wrapText="1"/>
    </xf>
    <xf numFmtId="0" fontId="193" fillId="0" borderId="43" xfId="1409" applyNumberFormat="1" applyFont="1" applyFill="1" applyBorder="1" applyAlignment="1">
      <alignment horizontal="center" vertical="center" wrapText="1"/>
    </xf>
    <xf numFmtId="169" fontId="195" fillId="0" borderId="43" xfId="1411" applyFont="1" applyFill="1" applyBorder="1" applyAlignment="1">
      <alignment horizontal="center" vertical="center" wrapText="1"/>
    </xf>
    <xf numFmtId="3" fontId="195" fillId="0" borderId="43" xfId="1411" applyNumberFormat="1" applyFont="1" applyFill="1" applyBorder="1" applyAlignment="1">
      <alignment vertical="center"/>
    </xf>
    <xf numFmtId="3" fontId="5" fillId="0" borderId="43" xfId="1409" applyNumberFormat="1" applyFont="1" applyFill="1" applyBorder="1" applyAlignment="1">
      <alignment vertical="center" wrapText="1"/>
    </xf>
    <xf numFmtId="1" fontId="194" fillId="0" borderId="43" xfId="1409" applyNumberFormat="1" applyFont="1" applyFill="1" applyBorder="1" applyAlignment="1">
      <alignment horizontal="center" vertical="center" wrapText="1"/>
    </xf>
    <xf numFmtId="49" fontId="193" fillId="0" borderId="0" xfId="1409" applyNumberFormat="1" applyFont="1" applyFill="1" applyAlignment="1">
      <alignment horizontal="center" vertical="center"/>
    </xf>
    <xf numFmtId="1" fontId="193" fillId="0" borderId="0" xfId="1409" applyNumberFormat="1" applyFont="1" applyFill="1" applyAlignment="1">
      <alignment horizontal="center" vertical="center"/>
    </xf>
    <xf numFmtId="1" fontId="193" fillId="0" borderId="0" xfId="1409" applyNumberFormat="1" applyFont="1" applyFill="1" applyAlignment="1">
      <alignment horizontal="center" vertical="center" wrapText="1"/>
    </xf>
    <xf numFmtId="3" fontId="193" fillId="0" borderId="0" xfId="1409" applyNumberFormat="1" applyFont="1" applyFill="1" applyAlignment="1">
      <alignment horizontal="right" vertical="center"/>
    </xf>
    <xf numFmtId="1" fontId="193" fillId="0" borderId="0" xfId="1409" applyNumberFormat="1" applyFont="1" applyFill="1" applyAlignment="1">
      <alignment horizontal="right" vertical="center"/>
    </xf>
    <xf numFmtId="1" fontId="193" fillId="0" borderId="0" xfId="1409" applyNumberFormat="1" applyFont="1" applyFill="1" applyAlignment="1">
      <alignment vertical="center" wrapText="1"/>
    </xf>
    <xf numFmtId="1" fontId="192" fillId="0" borderId="0" xfId="1409" applyNumberFormat="1" applyFont="1" applyFill="1" applyAlignment="1">
      <alignment vertical="center"/>
    </xf>
    <xf numFmtId="3" fontId="197" fillId="0" borderId="0" xfId="1409" applyNumberFormat="1" applyFont="1" applyFill="1" applyAlignment="1">
      <alignment horizontal="center" vertical="center" wrapText="1"/>
    </xf>
    <xf numFmtId="1" fontId="192" fillId="0" borderId="0" xfId="1409" applyNumberFormat="1" applyFont="1" applyFill="1" applyAlignment="1">
      <alignment vertical="center" wrapText="1"/>
    </xf>
    <xf numFmtId="3" fontId="192" fillId="0" borderId="0" xfId="1409" applyNumberFormat="1" applyFont="1" applyFill="1" applyAlignment="1">
      <alignment horizontal="center" vertical="center" wrapText="1"/>
    </xf>
    <xf numFmtId="1" fontId="191" fillId="0" borderId="0" xfId="1409" applyNumberFormat="1" applyFont="1" applyFill="1" applyBorder="1" applyAlignment="1">
      <alignment vertical="center"/>
    </xf>
    <xf numFmtId="1" fontId="191" fillId="0" borderId="0" xfId="1409" applyNumberFormat="1" applyFont="1" applyFill="1" applyBorder="1" applyAlignment="1">
      <alignment horizontal="center" vertical="center"/>
    </xf>
    <xf numFmtId="1" fontId="191" fillId="0" borderId="0" xfId="1409" applyNumberFormat="1" applyFont="1" applyFill="1" applyAlignment="1">
      <alignment horizontal="right" vertical="center"/>
    </xf>
    <xf numFmtId="231" fontId="192" fillId="0" borderId="0" xfId="1409" applyNumberFormat="1" applyFont="1" applyFill="1" applyAlignment="1">
      <alignment horizontal="center" vertical="center"/>
    </xf>
    <xf numFmtId="1" fontId="191" fillId="0" borderId="0" xfId="1409" applyNumberFormat="1" applyFont="1" applyFill="1" applyAlignment="1">
      <alignment horizontal="center" vertical="center"/>
    </xf>
    <xf numFmtId="3" fontId="5" fillId="0" borderId="0" xfId="1409" applyNumberFormat="1" applyFont="1" applyFill="1" applyAlignment="1">
      <alignment horizontal="center" vertical="center" wrapText="1"/>
    </xf>
    <xf numFmtId="3" fontId="5" fillId="0" borderId="0" xfId="1409" applyNumberFormat="1" applyFont="1" applyFill="1" applyAlignment="1">
      <alignment horizontal="left" vertical="center" wrapText="1"/>
    </xf>
    <xf numFmtId="0" fontId="195" fillId="0" borderId="43" xfId="0" applyFont="1" applyFill="1" applyBorder="1" applyAlignment="1">
      <alignment vertical="center" wrapText="1"/>
    </xf>
    <xf numFmtId="3" fontId="195" fillId="0" borderId="43" xfId="0" applyNumberFormat="1" applyFont="1" applyFill="1" applyBorder="1" applyAlignment="1">
      <alignment vertical="center" wrapText="1"/>
    </xf>
    <xf numFmtId="3" fontId="195" fillId="0" borderId="43" xfId="0" applyNumberFormat="1" applyFont="1" applyFill="1" applyBorder="1" applyAlignment="1">
      <alignment horizontal="center" vertical="center" wrapText="1"/>
    </xf>
    <xf numFmtId="3" fontId="199" fillId="0" borderId="43" xfId="0" applyNumberFormat="1" applyFont="1" applyFill="1" applyBorder="1" applyAlignment="1">
      <alignment vertical="center" wrapText="1"/>
    </xf>
    <xf numFmtId="1" fontId="199" fillId="0" borderId="43" xfId="1409" applyNumberFormat="1" applyFont="1" applyFill="1" applyBorder="1" applyAlignment="1">
      <alignment horizontal="center" vertical="center" wrapText="1"/>
    </xf>
    <xf numFmtId="3" fontId="199" fillId="0" borderId="43" xfId="0" applyNumberFormat="1" applyFont="1" applyFill="1" applyBorder="1" applyAlignment="1">
      <alignment horizontal="center" vertical="center" wrapText="1"/>
    </xf>
    <xf numFmtId="3" fontId="199" fillId="0" borderId="43" xfId="1408" applyNumberFormat="1" applyFont="1" applyFill="1" applyBorder="1" applyAlignment="1">
      <alignment horizontal="right" vertical="center" wrapText="1"/>
    </xf>
    <xf numFmtId="1" fontId="200" fillId="0" borderId="43" xfId="1409" applyNumberFormat="1" applyFont="1" applyFill="1" applyBorder="1" applyAlignment="1">
      <alignment horizontal="center" vertical="center" wrapText="1"/>
    </xf>
    <xf numFmtId="1" fontId="199" fillId="0" borderId="0" xfId="1409" applyNumberFormat="1" applyFont="1" applyFill="1" applyBorder="1" applyAlignment="1">
      <alignment horizontal="center" vertical="center" wrapText="1"/>
    </xf>
    <xf numFmtId="1" fontId="199" fillId="0" borderId="0" xfId="1409" applyNumberFormat="1" applyFont="1" applyFill="1" applyAlignment="1">
      <alignment horizontal="center" vertical="center" wrapText="1"/>
    </xf>
    <xf numFmtId="3" fontId="199" fillId="0" borderId="0" xfId="1409" applyNumberFormat="1" applyFont="1" applyFill="1" applyAlignment="1">
      <alignment horizontal="left" vertical="center" wrapText="1"/>
    </xf>
    <xf numFmtId="3" fontId="199" fillId="0" borderId="0" xfId="1409" applyNumberFormat="1" applyFont="1" applyFill="1" applyAlignment="1">
      <alignment horizontal="center" vertical="center" wrapText="1"/>
    </xf>
    <xf numFmtId="1" fontId="199" fillId="0" borderId="0" xfId="1409" applyNumberFormat="1" applyFont="1" applyFill="1" applyAlignment="1">
      <alignment vertical="center" wrapText="1"/>
    </xf>
    <xf numFmtId="1" fontId="55" fillId="0" borderId="43" xfId="1409" applyNumberFormat="1" applyFont="1" applyFill="1" applyBorder="1" applyAlignment="1">
      <alignment horizontal="center" vertical="center" wrapText="1"/>
    </xf>
    <xf numFmtId="3" fontId="195" fillId="0" borderId="43" xfId="0" applyNumberFormat="1" applyFont="1" applyFill="1" applyBorder="1" applyAlignment="1">
      <alignment horizontal="right" vertical="center" wrapText="1"/>
    </xf>
    <xf numFmtId="49" fontId="192" fillId="0" borderId="43" xfId="1409" applyNumberFormat="1" applyFont="1" applyFill="1" applyBorder="1" applyAlignment="1">
      <alignment horizontal="center" vertical="center"/>
    </xf>
    <xf numFmtId="1" fontId="192" fillId="0" borderId="43" xfId="1409" applyNumberFormat="1" applyFont="1" applyFill="1" applyBorder="1" applyAlignment="1">
      <alignment horizontal="right" vertical="center"/>
    </xf>
    <xf numFmtId="3" fontId="201" fillId="0" borderId="43" xfId="1409" applyNumberFormat="1" applyFont="1" applyFill="1" applyBorder="1" applyAlignment="1">
      <alignment horizontal="right" vertical="center"/>
    </xf>
    <xf numFmtId="3" fontId="192" fillId="0" borderId="43" xfId="1409" applyNumberFormat="1" applyFont="1" applyFill="1" applyBorder="1" applyAlignment="1">
      <alignment horizontal="right" vertical="center"/>
    </xf>
    <xf numFmtId="1" fontId="192" fillId="0" borderId="43" xfId="1409" applyNumberFormat="1" applyFont="1" applyFill="1" applyBorder="1" applyAlignment="1">
      <alignment horizontal="center" vertical="center"/>
    </xf>
    <xf numFmtId="1" fontId="192" fillId="0" borderId="0" xfId="1409" applyNumberFormat="1" applyFont="1" applyFill="1" applyAlignment="1">
      <alignment horizontal="center" vertical="center" wrapText="1"/>
    </xf>
    <xf numFmtId="3" fontId="40" fillId="0" borderId="0" xfId="1413" applyNumberFormat="1" applyFont="1" applyFill="1" applyAlignment="1">
      <alignment horizontal="center" vertical="center"/>
    </xf>
    <xf numFmtId="3" fontId="132" fillId="0" borderId="0" xfId="1413" applyNumberFormat="1" applyFont="1" applyFill="1" applyAlignment="1">
      <alignment horizontal="left" vertical="center"/>
    </xf>
    <xf numFmtId="3" fontId="21" fillId="0" borderId="0" xfId="1413" applyNumberFormat="1" applyFont="1" applyFill="1" applyAlignment="1">
      <alignment vertical="center"/>
    </xf>
    <xf numFmtId="3" fontId="40" fillId="0" borderId="0" xfId="1413" applyNumberFormat="1" applyFont="1" applyFill="1" applyAlignment="1">
      <alignment vertical="center"/>
    </xf>
    <xf numFmtId="14" fontId="132" fillId="0" borderId="0" xfId="1013" applyNumberFormat="1" applyFont="1" applyFill="1" applyAlignment="1">
      <alignment horizontal="left" vertical="center"/>
    </xf>
    <xf numFmtId="3" fontId="40" fillId="0" borderId="0" xfId="1414" applyNumberFormat="1" applyFont="1" applyFill="1" applyBorder="1" applyAlignment="1">
      <alignment vertical="center"/>
    </xf>
    <xf numFmtId="3" fontId="132" fillId="0" borderId="36" xfId="1413" applyNumberFormat="1" applyFont="1" applyFill="1" applyBorder="1" applyAlignment="1">
      <alignment horizontal="center" vertical="center"/>
    </xf>
    <xf numFmtId="3" fontId="132" fillId="0" borderId="43" xfId="1413" applyNumberFormat="1" applyFont="1" applyFill="1" applyBorder="1" applyAlignment="1">
      <alignment horizontal="center" vertical="center"/>
    </xf>
    <xf numFmtId="0" fontId="132" fillId="0" borderId="43" xfId="1413" applyNumberFormat="1" applyFont="1" applyFill="1" applyBorder="1" applyAlignment="1">
      <alignment horizontal="center" vertical="center" wrapText="1"/>
    </xf>
    <xf numFmtId="3" fontId="40" fillId="0" borderId="4" xfId="1413" applyNumberFormat="1" applyFont="1" applyFill="1" applyBorder="1" applyAlignment="1">
      <alignment horizontal="center" vertical="center"/>
    </xf>
    <xf numFmtId="3" fontId="40" fillId="0" borderId="43" xfId="1413" applyNumberFormat="1" applyFont="1" applyFill="1" applyBorder="1" applyAlignment="1">
      <alignment horizontal="center" vertical="center" wrapText="1"/>
    </xf>
    <xf numFmtId="3" fontId="40" fillId="0" borderId="43" xfId="1413" applyNumberFormat="1" applyFont="1" applyFill="1" applyBorder="1" applyAlignment="1">
      <alignment horizontal="center" vertical="center"/>
    </xf>
    <xf numFmtId="3" fontId="40" fillId="0" borderId="3" xfId="1413" applyNumberFormat="1" applyFont="1" applyFill="1" applyBorder="1" applyAlignment="1">
      <alignment horizontal="center" vertical="center"/>
    </xf>
    <xf numFmtId="3" fontId="132" fillId="0" borderId="4" xfId="1413" applyNumberFormat="1" applyFont="1" applyFill="1" applyBorder="1" applyAlignment="1">
      <alignment horizontal="center" vertical="center"/>
    </xf>
    <xf numFmtId="3" fontId="132" fillId="0" borderId="4" xfId="1413" applyNumberFormat="1" applyFont="1" applyFill="1" applyBorder="1" applyAlignment="1">
      <alignment horizontal="right" vertical="center"/>
    </xf>
    <xf numFmtId="3" fontId="21" fillId="0" borderId="0" xfId="1413" applyNumberFormat="1" applyFont="1" applyFill="1" applyAlignment="1">
      <alignment horizontal="center" vertical="center"/>
    </xf>
    <xf numFmtId="3" fontId="134" fillId="0" borderId="3" xfId="1413" applyNumberFormat="1" applyFont="1" applyFill="1" applyBorder="1" applyAlignment="1">
      <alignment horizontal="center" vertical="center"/>
    </xf>
    <xf numFmtId="3" fontId="134" fillId="0" borderId="4" xfId="1413" applyNumberFormat="1" applyFont="1" applyFill="1" applyBorder="1" applyAlignment="1">
      <alignment horizontal="left" vertical="center"/>
    </xf>
    <xf numFmtId="3" fontId="134" fillId="0" borderId="4" xfId="1413" applyNumberFormat="1" applyFont="1" applyFill="1" applyBorder="1" applyAlignment="1">
      <alignment horizontal="right" vertical="center"/>
    </xf>
    <xf numFmtId="3" fontId="204" fillId="0" borderId="0" xfId="1413" applyNumberFormat="1" applyFont="1" applyFill="1" applyAlignment="1">
      <alignment horizontal="center" vertical="center"/>
    </xf>
    <xf numFmtId="3" fontId="132" fillId="0" borderId="3" xfId="1413" applyNumberFormat="1" applyFont="1" applyFill="1" applyBorder="1" applyAlignment="1">
      <alignment horizontal="center" vertical="center"/>
    </xf>
    <xf numFmtId="3" fontId="132" fillId="0" borderId="3" xfId="1413" applyNumberFormat="1" applyFont="1" applyFill="1" applyBorder="1" applyAlignment="1">
      <alignment horizontal="left" vertical="center"/>
    </xf>
    <xf numFmtId="3" fontId="132" fillId="0" borderId="3" xfId="1413" applyNumberFormat="1" applyFont="1" applyFill="1" applyBorder="1" applyAlignment="1">
      <alignment vertical="center"/>
    </xf>
    <xf numFmtId="3" fontId="205" fillId="0" borderId="0" xfId="1413" applyNumberFormat="1" applyFont="1" applyFill="1" applyAlignment="1">
      <alignment vertical="center"/>
    </xf>
    <xf numFmtId="3" fontId="132" fillId="0" borderId="4" xfId="1413" applyNumberFormat="1" applyFont="1" applyFill="1" applyBorder="1" applyAlignment="1">
      <alignment horizontal="left" vertical="center"/>
    </xf>
    <xf numFmtId="3" fontId="132" fillId="0" borderId="48" xfId="1413" applyNumberFormat="1" applyFont="1" applyFill="1" applyBorder="1" applyAlignment="1">
      <alignment vertical="center"/>
    </xf>
    <xf numFmtId="3" fontId="40" fillId="0" borderId="3" xfId="1413" applyNumberFormat="1" applyFont="1" applyFill="1" applyBorder="1" applyAlignment="1">
      <alignment vertical="center" wrapText="1"/>
    </xf>
    <xf numFmtId="3" fontId="40" fillId="0" borderId="48" xfId="1415" applyNumberFormat="1" applyFont="1" applyFill="1" applyBorder="1" applyAlignment="1">
      <alignment vertical="center"/>
    </xf>
    <xf numFmtId="3" fontId="40" fillId="0" borderId="3" xfId="1415" applyNumberFormat="1" applyFont="1" applyFill="1" applyBorder="1" applyAlignment="1">
      <alignment vertical="center"/>
    </xf>
    <xf numFmtId="3" fontId="40" fillId="0" borderId="4" xfId="1415" applyNumberFormat="1" applyFont="1" applyFill="1" applyBorder="1" applyAlignment="1">
      <alignment vertical="center"/>
    </xf>
    <xf numFmtId="3" fontId="40" fillId="0" borderId="49" xfId="1415" applyNumberFormat="1" applyFont="1" applyFill="1" applyBorder="1" applyAlignment="1">
      <alignment vertical="center"/>
    </xf>
    <xf numFmtId="3" fontId="40" fillId="0" borderId="3" xfId="1413" applyNumberFormat="1" applyFont="1" applyFill="1" applyBorder="1" applyAlignment="1">
      <alignment vertical="center"/>
    </xf>
    <xf numFmtId="3" fontId="134" fillId="0" borderId="3" xfId="1415" applyNumberFormat="1" applyFont="1" applyFill="1" applyBorder="1" applyAlignment="1">
      <alignment vertical="center"/>
    </xf>
    <xf numFmtId="3" fontId="40" fillId="0" borderId="4" xfId="1413" applyNumberFormat="1" applyFont="1" applyFill="1" applyBorder="1" applyAlignment="1">
      <alignment vertical="center"/>
    </xf>
    <xf numFmtId="3" fontId="134" fillId="0" borderId="3" xfId="1413" applyNumberFormat="1" applyFont="1" applyFill="1" applyBorder="1" applyAlignment="1">
      <alignment vertical="center" wrapText="1"/>
    </xf>
    <xf numFmtId="3" fontId="134" fillId="0" borderId="4" xfId="1415" applyNumberFormat="1" applyFont="1" applyFill="1" applyBorder="1" applyAlignment="1">
      <alignment vertical="center"/>
    </xf>
    <xf numFmtId="3" fontId="204" fillId="0" borderId="0" xfId="1413" applyNumberFormat="1" applyFont="1" applyFill="1" applyAlignment="1">
      <alignment vertical="center"/>
    </xf>
    <xf numFmtId="3" fontId="134" fillId="0" borderId="3" xfId="1413" quotePrefix="1" applyNumberFormat="1" applyFont="1" applyFill="1" applyBorder="1" applyAlignment="1">
      <alignment vertical="center" wrapText="1"/>
    </xf>
    <xf numFmtId="3" fontId="134" fillId="0" borderId="3" xfId="1413" applyNumberFormat="1" applyFont="1" applyFill="1" applyBorder="1" applyAlignment="1">
      <alignment vertical="center"/>
    </xf>
    <xf numFmtId="3" fontId="134" fillId="0" borderId="3" xfId="1413" quotePrefix="1" applyNumberFormat="1" applyFont="1" applyFill="1" applyBorder="1" applyAlignment="1">
      <alignment vertical="center"/>
    </xf>
    <xf numFmtId="3" fontId="134" fillId="0" borderId="4" xfId="1413" applyNumberFormat="1" applyFont="1" applyFill="1" applyBorder="1" applyAlignment="1">
      <alignment vertical="center"/>
    </xf>
    <xf numFmtId="3" fontId="134" fillId="0" borderId="38" xfId="1415" applyNumberFormat="1" applyFont="1" applyFill="1" applyBorder="1" applyAlignment="1">
      <alignment vertical="center"/>
    </xf>
    <xf numFmtId="3" fontId="132" fillId="0" borderId="3" xfId="1413" applyNumberFormat="1" applyFont="1" applyFill="1" applyBorder="1" applyAlignment="1">
      <alignment vertical="center" wrapText="1"/>
    </xf>
    <xf numFmtId="3" fontId="132" fillId="0" borderId="4" xfId="1413" applyNumberFormat="1" applyFont="1" applyFill="1" applyBorder="1" applyAlignment="1">
      <alignment vertical="center"/>
    </xf>
    <xf numFmtId="3" fontId="132" fillId="0" borderId="3" xfId="1415" applyNumberFormat="1" applyFont="1" applyFill="1" applyBorder="1" applyAlignment="1">
      <alignment vertical="center"/>
    </xf>
    <xf numFmtId="3" fontId="132" fillId="0" borderId="38" xfId="1415" applyNumberFormat="1" applyFont="1" applyFill="1" applyBorder="1" applyAlignment="1">
      <alignment vertical="center"/>
    </xf>
    <xf numFmtId="3" fontId="205" fillId="0" borderId="38" xfId="1413" applyNumberFormat="1" applyFont="1" applyFill="1" applyBorder="1" applyAlignment="1">
      <alignment vertical="center"/>
    </xf>
    <xf numFmtId="3" fontId="132" fillId="0" borderId="4" xfId="1413" applyNumberFormat="1" applyFont="1" applyFill="1" applyBorder="1" applyAlignment="1">
      <alignment horizontal="left" vertical="center" wrapText="1"/>
    </xf>
    <xf numFmtId="3" fontId="40" fillId="0" borderId="3" xfId="1413" quotePrefix="1" applyNumberFormat="1" applyFont="1" applyFill="1" applyBorder="1" applyAlignment="1">
      <alignment vertical="center"/>
    </xf>
    <xf numFmtId="3" fontId="134" fillId="0" borderId="48" xfId="1413" applyNumberFormat="1" applyFont="1" applyFill="1" applyBorder="1" applyAlignment="1">
      <alignment vertical="center"/>
    </xf>
    <xf numFmtId="3" fontId="134" fillId="0" borderId="49" xfId="1413" applyNumberFormat="1" applyFont="1" applyFill="1" applyBorder="1" applyAlignment="1">
      <alignment vertical="center"/>
    </xf>
    <xf numFmtId="3" fontId="134" fillId="0" borderId="3" xfId="1413" applyNumberFormat="1" applyFont="1" applyFill="1" applyBorder="1" applyAlignment="1">
      <alignment horizontal="justify" vertical="center" wrapText="1"/>
    </xf>
    <xf numFmtId="3" fontId="40" fillId="0" borderId="48" xfId="1413" applyNumberFormat="1" applyFont="1" applyFill="1" applyBorder="1" applyAlignment="1">
      <alignment vertical="center"/>
    </xf>
    <xf numFmtId="3" fontId="40" fillId="0" borderId="49" xfId="1413" applyNumberFormat="1" applyFont="1" applyFill="1" applyBorder="1" applyAlignment="1">
      <alignment vertical="center"/>
    </xf>
    <xf numFmtId="3" fontId="132" fillId="0" borderId="49" xfId="1413" applyNumberFormat="1" applyFont="1" applyFill="1" applyBorder="1" applyAlignment="1">
      <alignment vertical="center"/>
    </xf>
    <xf numFmtId="3" fontId="40" fillId="0" borderId="38" xfId="1413" applyNumberFormat="1" applyFont="1" applyFill="1" applyBorder="1" applyAlignment="1">
      <alignment vertical="center" wrapText="1"/>
    </xf>
    <xf numFmtId="3" fontId="40" fillId="0" borderId="50" xfId="1413" applyNumberFormat="1" applyFont="1" applyFill="1" applyBorder="1" applyAlignment="1">
      <alignment vertical="center"/>
    </xf>
    <xf numFmtId="3" fontId="40" fillId="0" borderId="38" xfId="1413" applyNumberFormat="1" applyFont="1" applyFill="1" applyBorder="1" applyAlignment="1">
      <alignment vertical="center"/>
    </xf>
    <xf numFmtId="3" fontId="132" fillId="0" borderId="38" xfId="1413" applyNumberFormat="1" applyFont="1" applyFill="1" applyBorder="1" applyAlignment="1">
      <alignment vertical="center"/>
    </xf>
    <xf numFmtId="3" fontId="132" fillId="0" borderId="50" xfId="1413" applyNumberFormat="1" applyFont="1" applyFill="1" applyBorder="1" applyAlignment="1">
      <alignment vertical="center"/>
    </xf>
    <xf numFmtId="3" fontId="132" fillId="0" borderId="38" xfId="1413" applyNumberFormat="1" applyFont="1" applyFill="1" applyBorder="1" applyAlignment="1">
      <alignment vertical="center" wrapText="1"/>
    </xf>
    <xf numFmtId="3" fontId="132" fillId="0" borderId="3" xfId="1413" applyNumberFormat="1" applyFont="1" applyFill="1" applyBorder="1" applyAlignment="1">
      <alignment horizontal="right" vertical="center"/>
    </xf>
    <xf numFmtId="3" fontId="21" fillId="0" borderId="0" xfId="1413" applyNumberFormat="1" applyFont="1" applyFill="1" applyBorder="1" applyAlignment="1">
      <alignment vertical="center"/>
    </xf>
    <xf numFmtId="3" fontId="21" fillId="0" borderId="0" xfId="2" applyNumberFormat="1" applyFont="1" applyFill="1" applyBorder="1" applyAlignment="1">
      <alignment horizontal="center" vertical="center"/>
    </xf>
    <xf numFmtId="3" fontId="21" fillId="0" borderId="0" xfId="2" applyNumberFormat="1" applyFont="1" applyFill="1" applyBorder="1" applyAlignment="1">
      <alignment horizontal="right" vertical="center"/>
    </xf>
    <xf numFmtId="3" fontId="132" fillId="0" borderId="51" xfId="1413" applyNumberFormat="1" applyFont="1" applyFill="1" applyBorder="1" applyAlignment="1">
      <alignment horizontal="center" vertical="center"/>
    </xf>
    <xf numFmtId="3" fontId="132" fillId="0" borderId="51" xfId="1413" applyNumberFormat="1" applyFont="1" applyFill="1" applyBorder="1" applyAlignment="1">
      <alignment vertical="center"/>
    </xf>
    <xf numFmtId="3" fontId="132" fillId="0" borderId="5" xfId="1413" applyNumberFormat="1" applyFont="1" applyFill="1" applyBorder="1" applyAlignment="1">
      <alignment vertical="center"/>
    </xf>
    <xf numFmtId="3" fontId="40" fillId="0" borderId="0" xfId="1416" applyNumberFormat="1" applyFont="1" applyFill="1" applyBorder="1" applyAlignment="1">
      <alignment vertical="center" wrapText="1"/>
    </xf>
    <xf numFmtId="3" fontId="136" fillId="0" borderId="0" xfId="1413" applyNumberFormat="1" applyFont="1" applyFill="1" applyAlignment="1">
      <alignment vertical="center"/>
    </xf>
    <xf numFmtId="9" fontId="21" fillId="0" borderId="0" xfId="2" applyFont="1" applyFill="1" applyAlignment="1">
      <alignment vertical="center"/>
    </xf>
    <xf numFmtId="9" fontId="40" fillId="0" borderId="0" xfId="2" applyNumberFormat="1" applyFont="1" applyFill="1" applyAlignment="1">
      <alignment vertical="center"/>
    </xf>
    <xf numFmtId="233" fontId="21" fillId="0" borderId="0" xfId="2" applyNumberFormat="1" applyFont="1" applyFill="1" applyAlignment="1">
      <alignment vertical="center"/>
    </xf>
    <xf numFmtId="3" fontId="167" fillId="61" borderId="3" xfId="996" applyNumberFormat="1" applyFont="1" applyFill="1" applyBorder="1" applyAlignment="1">
      <alignment horizontal="right" vertical="center" wrapText="1"/>
    </xf>
    <xf numFmtId="3" fontId="167" fillId="62" borderId="3" xfId="996" applyNumberFormat="1" applyFont="1" applyFill="1" applyBorder="1" applyAlignment="1">
      <alignment vertical="center"/>
    </xf>
    <xf numFmtId="3" fontId="137" fillId="62" borderId="3" xfId="996" applyNumberFormat="1" applyFont="1" applyFill="1" applyBorder="1" applyAlignment="1">
      <alignment vertical="center"/>
    </xf>
    <xf numFmtId="3" fontId="167" fillId="62" borderId="3" xfId="996" applyNumberFormat="1" applyFont="1" applyFill="1" applyBorder="1" applyAlignment="1">
      <alignment horizontal="right" vertical="center" wrapText="1"/>
    </xf>
    <xf numFmtId="3" fontId="167" fillId="61" borderId="28" xfId="996" applyNumberFormat="1" applyFont="1" applyFill="1" applyBorder="1" applyAlignment="1">
      <alignment vertical="center"/>
    </xf>
    <xf numFmtId="3" fontId="167" fillId="62" borderId="28" xfId="996" applyNumberFormat="1" applyFont="1" applyFill="1" applyBorder="1" applyAlignment="1">
      <alignment vertical="center"/>
    </xf>
    <xf numFmtId="3" fontId="137" fillId="61" borderId="3" xfId="996" applyNumberFormat="1" applyFont="1" applyFill="1" applyBorder="1" applyAlignment="1">
      <alignment horizontal="center" vertical="center" wrapText="1"/>
    </xf>
    <xf numFmtId="3" fontId="135" fillId="61" borderId="0" xfId="996" applyNumberFormat="1" applyFont="1" applyFill="1" applyAlignment="1">
      <alignment horizontal="center" vertical="center"/>
    </xf>
    <xf numFmtId="3" fontId="207" fillId="61" borderId="5" xfId="996" applyNumberFormat="1" applyFont="1" applyFill="1" applyBorder="1" applyAlignment="1">
      <alignment horizontal="right" vertical="center"/>
    </xf>
    <xf numFmtId="0" fontId="4" fillId="0" borderId="0" xfId="0" applyFont="1" applyFill="1" applyAlignment="1">
      <alignment vertical="center"/>
    </xf>
    <xf numFmtId="0" fontId="3" fillId="0" borderId="43" xfId="0" applyFont="1" applyFill="1" applyBorder="1" applyAlignment="1">
      <alignment horizontal="center" vertical="center" wrapText="1"/>
    </xf>
    <xf numFmtId="3" fontId="3" fillId="0" borderId="42" xfId="0" applyNumberFormat="1" applyFont="1" applyFill="1" applyBorder="1" applyAlignment="1">
      <alignment vertical="center" wrapText="1"/>
    </xf>
    <xf numFmtId="3" fontId="3" fillId="0" borderId="3" xfId="0" applyNumberFormat="1" applyFont="1" applyFill="1" applyBorder="1" applyAlignment="1">
      <alignment vertical="center" wrapText="1"/>
    </xf>
    <xf numFmtId="3" fontId="4" fillId="0" borderId="3" xfId="0" applyNumberFormat="1" applyFont="1" applyFill="1" applyBorder="1" applyAlignment="1">
      <alignment vertical="center" wrapText="1"/>
    </xf>
    <xf numFmtId="0" fontId="0" fillId="0" borderId="5" xfId="0" applyFill="1" applyBorder="1"/>
    <xf numFmtId="0" fontId="0" fillId="0" borderId="0" xfId="0" applyFill="1"/>
    <xf numFmtId="3" fontId="211" fillId="0" borderId="43" xfId="0" applyNumberFormat="1" applyFont="1" applyFill="1" applyBorder="1" applyAlignment="1">
      <alignment vertical="center"/>
    </xf>
    <xf numFmtId="0" fontId="189" fillId="0" borderId="43" xfId="0" applyFont="1" applyFill="1" applyBorder="1" applyAlignment="1">
      <alignment horizontal="left" vertical="center" wrapText="1"/>
    </xf>
    <xf numFmtId="1" fontId="189" fillId="0" borderId="43" xfId="1409" applyNumberFormat="1" applyFont="1" applyFill="1" applyBorder="1" applyAlignment="1">
      <alignment horizontal="center" vertical="center" wrapText="1"/>
    </xf>
    <xf numFmtId="0" fontId="189" fillId="0" borderId="43" xfId="953" applyFont="1" applyFill="1" applyBorder="1" applyAlignment="1">
      <alignment vertical="center" wrapText="1"/>
    </xf>
    <xf numFmtId="0" fontId="189" fillId="0" borderId="43" xfId="1410" applyFont="1" applyFill="1" applyBorder="1" applyAlignment="1">
      <alignment horizontal="center" vertical="center" wrapText="1"/>
    </xf>
    <xf numFmtId="1" fontId="195" fillId="0" borderId="43" xfId="1409" applyNumberFormat="1" applyFont="1" applyFill="1" applyBorder="1" applyAlignment="1">
      <alignment vertical="center"/>
    </xf>
    <xf numFmtId="3" fontId="201" fillId="0" borderId="43" xfId="1408" applyNumberFormat="1" applyFont="1" applyFill="1" applyBorder="1" applyAlignment="1">
      <alignment horizontal="right" vertical="center" wrapText="1"/>
    </xf>
    <xf numFmtId="1" fontId="5" fillId="0" borderId="46" xfId="1409" applyNumberFormat="1" applyFont="1" applyFill="1" applyBorder="1" applyAlignment="1">
      <alignment horizontal="center" vertical="center" wrapText="1"/>
    </xf>
    <xf numFmtId="0" fontId="5" fillId="0" borderId="43" xfId="1409" applyNumberFormat="1" applyFont="1" applyFill="1" applyBorder="1" applyAlignment="1">
      <alignment horizontal="left" vertical="center"/>
    </xf>
    <xf numFmtId="0" fontId="199" fillId="0" borderId="43" xfId="1409" applyNumberFormat="1" applyFont="1" applyFill="1" applyBorder="1" applyAlignment="1">
      <alignment horizontal="center" vertical="center"/>
    </xf>
    <xf numFmtId="0" fontId="213" fillId="0" borderId="43" xfId="1409" applyNumberFormat="1" applyFont="1" applyFill="1" applyBorder="1" applyAlignment="1">
      <alignment horizontal="center" vertical="center"/>
    </xf>
    <xf numFmtId="3" fontId="213" fillId="0" borderId="43" xfId="0" applyNumberFormat="1" applyFont="1" applyFill="1" applyBorder="1" applyAlignment="1">
      <alignment vertical="center" wrapText="1"/>
    </xf>
    <xf numFmtId="1" fontId="213" fillId="0" borderId="43" xfId="1409" applyNumberFormat="1" applyFont="1" applyFill="1" applyBorder="1" applyAlignment="1">
      <alignment horizontal="center" vertical="center" wrapText="1"/>
    </xf>
    <xf numFmtId="3" fontId="213" fillId="0" borderId="43" xfId="0" applyNumberFormat="1" applyFont="1" applyFill="1" applyBorder="1" applyAlignment="1">
      <alignment horizontal="center" vertical="center" wrapText="1"/>
    </xf>
    <xf numFmtId="3" fontId="213" fillId="0" borderId="43" xfId="1408" applyNumberFormat="1" applyFont="1" applyFill="1" applyBorder="1" applyAlignment="1">
      <alignment horizontal="right" vertical="center" wrapText="1"/>
    </xf>
    <xf numFmtId="1" fontId="214" fillId="0" borderId="43" xfId="1409" applyNumberFormat="1" applyFont="1" applyFill="1" applyBorder="1" applyAlignment="1">
      <alignment horizontal="center" vertical="center" wrapText="1"/>
    </xf>
    <xf numFmtId="1" fontId="213" fillId="0" borderId="0" xfId="1409" applyNumberFormat="1" applyFont="1" applyFill="1" applyBorder="1" applyAlignment="1">
      <alignment horizontal="center" vertical="center" wrapText="1"/>
    </xf>
    <xf numFmtId="1" fontId="213" fillId="0" borderId="0" xfId="1409" applyNumberFormat="1" applyFont="1" applyFill="1" applyAlignment="1">
      <alignment horizontal="center" vertical="center" wrapText="1"/>
    </xf>
    <xf numFmtId="3" fontId="213" fillId="0" borderId="0" xfId="1409" applyNumberFormat="1" applyFont="1" applyFill="1" applyAlignment="1">
      <alignment horizontal="left" vertical="center" wrapText="1"/>
    </xf>
    <xf numFmtId="3" fontId="213" fillId="0" borderId="0" xfId="1409" applyNumberFormat="1" applyFont="1" applyFill="1" applyAlignment="1">
      <alignment horizontal="center" vertical="center" wrapText="1"/>
    </xf>
    <xf numFmtId="1" fontId="213" fillId="0" borderId="0" xfId="1409" applyNumberFormat="1" applyFont="1" applyFill="1" applyAlignment="1">
      <alignment vertical="center" wrapText="1"/>
    </xf>
    <xf numFmtId="3" fontId="167" fillId="0" borderId="34" xfId="0" applyNumberFormat="1" applyFont="1" applyFill="1" applyBorder="1" applyAlignment="1">
      <alignment horizontal="center" vertical="center" wrapText="1"/>
    </xf>
    <xf numFmtId="0" fontId="148" fillId="0" borderId="43" xfId="0" applyFont="1" applyFill="1" applyBorder="1" applyAlignment="1">
      <alignment horizontal="center" vertical="center" wrapText="1"/>
    </xf>
    <xf numFmtId="3" fontId="148" fillId="0" borderId="43" xfId="0" applyNumberFormat="1" applyFont="1" applyFill="1" applyBorder="1" applyAlignment="1">
      <alignment horizontal="center" vertical="center" wrapText="1"/>
    </xf>
    <xf numFmtId="3" fontId="148" fillId="0" borderId="43" xfId="0" applyNumberFormat="1" applyFont="1" applyFill="1" applyBorder="1" applyAlignment="1">
      <alignment vertical="center" wrapText="1"/>
    </xf>
    <xf numFmtId="231" fontId="148" fillId="0" borderId="43" xfId="0" applyNumberFormat="1" applyFont="1" applyFill="1" applyBorder="1" applyAlignment="1">
      <alignment horizontal="center" vertical="center" wrapText="1"/>
    </xf>
    <xf numFmtId="3" fontId="220" fillId="0" borderId="43" xfId="0" applyNumberFormat="1" applyFont="1" applyFill="1" applyBorder="1" applyAlignment="1">
      <alignment vertical="center" wrapText="1"/>
    </xf>
    <xf numFmtId="0" fontId="40" fillId="0" borderId="43" xfId="0" applyFont="1" applyFill="1" applyBorder="1" applyAlignment="1">
      <alignment horizontal="center" vertical="center" wrapText="1"/>
    </xf>
    <xf numFmtId="0" fontId="132" fillId="0" borderId="43" xfId="0" applyFont="1" applyFill="1" applyBorder="1" applyAlignment="1">
      <alignment vertical="center" wrapText="1"/>
    </xf>
    <xf numFmtId="3" fontId="132" fillId="0" borderId="43" xfId="0" applyNumberFormat="1" applyFont="1" applyFill="1" applyBorder="1" applyAlignment="1">
      <alignment vertical="center" wrapText="1"/>
    </xf>
    <xf numFmtId="231" fontId="132" fillId="0" borderId="43" xfId="0" applyNumberFormat="1" applyFont="1" applyFill="1" applyBorder="1" applyAlignment="1">
      <alignment vertical="center" wrapText="1"/>
    </xf>
    <xf numFmtId="231" fontId="40" fillId="0" borderId="43" xfId="0" applyNumberFormat="1" applyFont="1" applyFill="1" applyBorder="1" applyAlignment="1">
      <alignment horizontal="center" vertical="center" wrapText="1"/>
    </xf>
    <xf numFmtId="0" fontId="136" fillId="0" borderId="43" xfId="0" applyFont="1" applyFill="1" applyBorder="1" applyAlignment="1">
      <alignment horizontal="center" vertical="center" wrapText="1"/>
    </xf>
    <xf numFmtId="3" fontId="167" fillId="0" borderId="43" xfId="0" applyNumberFormat="1" applyFont="1" applyFill="1" applyBorder="1" applyAlignment="1">
      <alignment vertical="center" wrapText="1"/>
    </xf>
    <xf numFmtId="0" fontId="40" fillId="0" borderId="43" xfId="0" quotePrefix="1" applyFont="1" applyFill="1" applyBorder="1" applyAlignment="1">
      <alignment horizontal="center" vertical="center" wrapText="1"/>
    </xf>
    <xf numFmtId="3" fontId="40" fillId="0" borderId="43" xfId="0" applyNumberFormat="1" applyFont="1" applyFill="1" applyBorder="1" applyAlignment="1">
      <alignment vertical="center" wrapText="1"/>
    </xf>
    <xf numFmtId="0" fontId="40" fillId="0" borderId="43" xfId="0" applyFont="1" applyFill="1" applyBorder="1" applyAlignment="1">
      <alignment vertical="center" wrapText="1"/>
    </xf>
    <xf numFmtId="3" fontId="40" fillId="0" borderId="43" xfId="1408" applyNumberFormat="1" applyFont="1" applyFill="1" applyBorder="1" applyAlignment="1">
      <alignment vertical="center" wrapText="1"/>
    </xf>
    <xf numFmtId="1" fontId="40" fillId="0" borderId="43" xfId="1409" applyNumberFormat="1" applyFont="1" applyFill="1" applyBorder="1" applyAlignment="1">
      <alignment vertical="center" wrapText="1"/>
    </xf>
    <xf numFmtId="1" fontId="40" fillId="0" borderId="43" xfId="1409" applyNumberFormat="1" applyFont="1" applyFill="1" applyBorder="1" applyAlignment="1">
      <alignment horizontal="center" vertical="center" wrapText="1"/>
    </xf>
    <xf numFmtId="0" fontId="40" fillId="0" borderId="43" xfId="1409" applyNumberFormat="1" applyFont="1" applyFill="1" applyBorder="1" applyAlignment="1">
      <alignment horizontal="center" vertical="center" wrapText="1"/>
    </xf>
    <xf numFmtId="3" fontId="40" fillId="0" borderId="43" xfId="0" applyNumberFormat="1" applyFont="1" applyFill="1" applyBorder="1" applyAlignment="1">
      <alignment horizontal="right" vertical="center" wrapText="1"/>
    </xf>
    <xf numFmtId="231" fontId="40" fillId="0" borderId="43" xfId="0" applyNumberFormat="1" applyFont="1" applyFill="1" applyBorder="1" applyAlignment="1">
      <alignment horizontal="right" vertical="center" wrapText="1"/>
    </xf>
    <xf numFmtId="233" fontId="40" fillId="0" borderId="43" xfId="2" applyNumberFormat="1" applyFont="1" applyFill="1" applyBorder="1" applyAlignment="1">
      <alignment vertical="center" wrapText="1"/>
    </xf>
    <xf numFmtId="0" fontId="40" fillId="0" borderId="43" xfId="0" quotePrefix="1" applyFont="1" applyFill="1" applyBorder="1" applyAlignment="1">
      <alignment vertical="center" wrapText="1"/>
    </xf>
    <xf numFmtId="0" fontId="49" fillId="0" borderId="43" xfId="0" applyFont="1" applyFill="1" applyBorder="1" applyAlignment="1">
      <alignment horizontal="center" vertical="center" wrapText="1"/>
    </xf>
    <xf numFmtId="3" fontId="40" fillId="0" borderId="43" xfId="593" applyNumberFormat="1" applyFont="1" applyFill="1" applyBorder="1" applyAlignment="1">
      <alignment vertical="center"/>
    </xf>
    <xf numFmtId="3" fontId="138" fillId="0" borderId="43" xfId="0" applyNumberFormat="1" applyFont="1" applyFill="1" applyBorder="1" applyAlignment="1">
      <alignment horizontal="right" vertical="center" wrapText="1"/>
    </xf>
    <xf numFmtId="0" fontId="138" fillId="0" borderId="43" xfId="0" applyFont="1" applyFill="1" applyBorder="1" applyAlignment="1">
      <alignment horizontal="left" vertical="center" wrapText="1"/>
    </xf>
    <xf numFmtId="3" fontId="40" fillId="0" borderId="43" xfId="1409" quotePrefix="1" applyNumberFormat="1" applyFont="1" applyFill="1" applyBorder="1" applyAlignment="1">
      <alignment horizontal="center" vertical="center" wrapText="1"/>
    </xf>
    <xf numFmtId="205" fontId="40" fillId="0" borderId="43" xfId="593" applyNumberFormat="1" applyFont="1" applyFill="1" applyBorder="1" applyAlignment="1">
      <alignment vertical="center"/>
    </xf>
    <xf numFmtId="231" fontId="49" fillId="0" borderId="43" xfId="0" applyNumberFormat="1" applyFont="1" applyFill="1" applyBorder="1" applyAlignment="1">
      <alignment vertical="center" wrapText="1"/>
    </xf>
    <xf numFmtId="0" fontId="138" fillId="0" borderId="43" xfId="0" quotePrefix="1" applyFont="1" applyFill="1" applyBorder="1" applyAlignment="1">
      <alignment vertical="center" wrapText="1"/>
    </xf>
    <xf numFmtId="231" fontId="40" fillId="0" borderId="43" xfId="0" applyNumberFormat="1" applyFont="1" applyFill="1" applyBorder="1" applyAlignment="1">
      <alignment vertical="center" wrapText="1"/>
    </xf>
    <xf numFmtId="3" fontId="138" fillId="0" borderId="43" xfId="0" applyNumberFormat="1" applyFont="1" applyFill="1" applyBorder="1" applyAlignment="1">
      <alignment vertical="center" wrapText="1"/>
    </xf>
    <xf numFmtId="1" fontId="132" fillId="0" borderId="43" xfId="1409" applyNumberFormat="1" applyFont="1" applyFill="1" applyBorder="1" applyAlignment="1">
      <alignment horizontal="left" vertical="center" wrapText="1"/>
    </xf>
    <xf numFmtId="1" fontId="132" fillId="0" borderId="43" xfId="1409" applyNumberFormat="1" applyFont="1" applyFill="1" applyBorder="1" applyAlignment="1">
      <alignment horizontal="center" vertical="center" wrapText="1"/>
    </xf>
    <xf numFmtId="0" fontId="132" fillId="0" borderId="43" xfId="1409" applyNumberFormat="1" applyFont="1" applyFill="1" applyBorder="1" applyAlignment="1">
      <alignment horizontal="center" vertical="center" wrapText="1"/>
    </xf>
    <xf numFmtId="3" fontId="132" fillId="0" borderId="43" xfId="593" applyNumberFormat="1" applyFont="1" applyFill="1" applyBorder="1" applyAlignment="1">
      <alignment vertical="center" wrapText="1"/>
    </xf>
    <xf numFmtId="205" fontId="132" fillId="0" borderId="43" xfId="593" applyNumberFormat="1" applyFont="1" applyFill="1" applyBorder="1" applyAlignment="1">
      <alignment horizontal="right" vertical="center" wrapText="1"/>
    </xf>
    <xf numFmtId="3" fontId="132" fillId="0" borderId="43" xfId="0" applyNumberFormat="1" applyFont="1" applyFill="1" applyBorder="1" applyAlignment="1">
      <alignment horizontal="right" vertical="center" wrapText="1"/>
    </xf>
    <xf numFmtId="231" fontId="132" fillId="0" borderId="43" xfId="0" applyNumberFormat="1" applyFont="1" applyFill="1" applyBorder="1" applyAlignment="1">
      <alignment horizontal="right" vertical="center" wrapText="1"/>
    </xf>
    <xf numFmtId="233" fontId="132" fillId="0" borderId="43" xfId="2" applyNumberFormat="1" applyFont="1" applyFill="1" applyBorder="1" applyAlignment="1">
      <alignment vertical="center" wrapText="1"/>
    </xf>
    <xf numFmtId="3" fontId="40" fillId="0" borderId="43" xfId="593" applyNumberFormat="1" applyFont="1" applyFill="1" applyBorder="1" applyAlignment="1">
      <alignment vertical="center" wrapText="1"/>
    </xf>
    <xf numFmtId="205" fontId="40" fillId="0" borderId="43" xfId="593" applyNumberFormat="1" applyFont="1" applyFill="1" applyBorder="1" applyAlignment="1">
      <alignment horizontal="right" vertical="center" wrapText="1"/>
    </xf>
    <xf numFmtId="3" fontId="40" fillId="0" borderId="43" xfId="0" applyNumberFormat="1" applyFont="1" applyFill="1" applyBorder="1" applyAlignment="1">
      <alignment horizontal="center" vertical="center" wrapText="1"/>
    </xf>
    <xf numFmtId="0" fontId="132" fillId="0" borderId="43" xfId="0" applyFont="1" applyFill="1" applyBorder="1" applyAlignment="1">
      <alignment horizontal="left" vertical="center" wrapText="1"/>
    </xf>
    <xf numFmtId="3" fontId="167" fillId="0" borderId="43" xfId="0" applyNumberFormat="1" applyFont="1" applyFill="1" applyBorder="1" applyAlignment="1">
      <alignment horizontal="right" vertical="center" wrapText="1"/>
    </xf>
    <xf numFmtId="0" fontId="184" fillId="0" borderId="43" xfId="0" applyFont="1" applyFill="1" applyBorder="1" applyAlignment="1">
      <alignment horizontal="center" vertical="center" wrapText="1"/>
    </xf>
    <xf numFmtId="0" fontId="40" fillId="0" borderId="43" xfId="0" applyFont="1" applyFill="1" applyBorder="1" applyAlignment="1">
      <alignment horizontal="left" vertical="center" wrapText="1"/>
    </xf>
    <xf numFmtId="205" fontId="40" fillId="0" borderId="43" xfId="593" applyNumberFormat="1" applyFont="1" applyFill="1" applyBorder="1" applyAlignment="1">
      <alignment horizontal="right" vertical="center" indent="2"/>
    </xf>
    <xf numFmtId="0" fontId="184" fillId="0" borderId="43" xfId="0" applyFont="1" applyFill="1" applyBorder="1" applyAlignment="1">
      <alignment horizontal="justify" vertical="center"/>
    </xf>
    <xf numFmtId="0" fontId="40" fillId="0" borderId="43" xfId="0" applyFont="1" applyFill="1" applyBorder="1" applyAlignment="1">
      <alignment horizontal="justify" vertical="center"/>
    </xf>
    <xf numFmtId="1" fontId="40" fillId="0" borderId="43" xfId="1409" applyNumberFormat="1" applyFont="1" applyFill="1" applyBorder="1" applyAlignment="1">
      <alignment horizontal="left" vertical="center" wrapText="1"/>
    </xf>
    <xf numFmtId="169" fontId="40" fillId="0" borderId="43" xfId="593" applyFont="1" applyFill="1" applyBorder="1" applyAlignment="1">
      <alignment horizontal="center" vertical="center" wrapText="1"/>
    </xf>
    <xf numFmtId="0" fontId="185" fillId="0" borderId="43" xfId="0" applyFont="1" applyFill="1" applyBorder="1" applyAlignment="1">
      <alignment horizontal="justify" vertical="center"/>
    </xf>
    <xf numFmtId="3" fontId="134" fillId="0" borderId="0" xfId="1013" applyNumberFormat="1" applyFont="1" applyFill="1" applyAlignment="1">
      <alignment horizontal="center" vertical="center"/>
    </xf>
    <xf numFmtId="0" fontId="3" fillId="0" borderId="0" xfId="0" applyFont="1" applyFill="1" applyAlignment="1">
      <alignment horizontal="right" vertical="center" wrapText="1"/>
    </xf>
    <xf numFmtId="0" fontId="6" fillId="0" borderId="0" xfId="0" applyFont="1" applyFill="1" applyBorder="1" applyAlignment="1">
      <alignment horizontal="center" vertical="center" wrapText="1"/>
    </xf>
    <xf numFmtId="3" fontId="132" fillId="0" borderId="0" xfId="1413" applyNumberFormat="1" applyFont="1" applyFill="1" applyAlignment="1">
      <alignment horizontal="center" vertical="center"/>
    </xf>
    <xf numFmtId="3" fontId="132" fillId="0" borderId="5" xfId="1413" applyNumberFormat="1" applyFont="1" applyFill="1" applyBorder="1" applyAlignment="1">
      <alignment horizontal="center" vertical="center"/>
    </xf>
    <xf numFmtId="0" fontId="186" fillId="0" borderId="43" xfId="0" applyFont="1" applyFill="1" applyBorder="1" applyAlignment="1">
      <alignment horizontal="center" vertical="center" wrapText="1"/>
    </xf>
    <xf numFmtId="0" fontId="188" fillId="0" borderId="43" xfId="0" applyFont="1" applyFill="1" applyBorder="1" applyAlignment="1">
      <alignment horizontal="center" vertical="center"/>
    </xf>
    <xf numFmtId="1" fontId="5" fillId="0" borderId="0" xfId="1409" applyNumberFormat="1" applyFont="1" applyFill="1" applyAlignment="1">
      <alignment horizontal="center" vertical="center" wrapText="1"/>
    </xf>
    <xf numFmtId="3" fontId="5" fillId="0" borderId="43" xfId="1409" applyNumberFormat="1" applyFont="1" applyFill="1" applyBorder="1" applyAlignment="1">
      <alignment horizontal="center" vertical="center" wrapText="1"/>
    </xf>
    <xf numFmtId="1" fontId="192" fillId="0" borderId="0" xfId="1409" applyNumberFormat="1" applyFont="1" applyFill="1" applyAlignment="1">
      <alignment horizontal="center" vertical="center"/>
    </xf>
    <xf numFmtId="0" fontId="148" fillId="0" borderId="0" xfId="0" applyFont="1" applyFill="1" applyAlignment="1">
      <alignment horizontal="center" vertical="center" wrapText="1"/>
    </xf>
    <xf numFmtId="0" fontId="132" fillId="0" borderId="34" xfId="0" applyFont="1" applyFill="1" applyBorder="1" applyAlignment="1">
      <alignment horizontal="center" vertical="center" wrapText="1"/>
    </xf>
    <xf numFmtId="0" fontId="132" fillId="0" borderId="43" xfId="0" applyFont="1" applyFill="1" applyBorder="1" applyAlignment="1">
      <alignment horizontal="center" vertical="center" wrapText="1"/>
    </xf>
    <xf numFmtId="3" fontId="132" fillId="0" borderId="43" xfId="0" applyNumberFormat="1" applyFont="1" applyFill="1" applyBorder="1" applyAlignment="1">
      <alignment horizontal="center" vertical="center" wrapText="1"/>
    </xf>
    <xf numFmtId="231" fontId="132" fillId="0" borderId="43" xfId="0" applyNumberFormat="1" applyFont="1" applyFill="1" applyBorder="1" applyAlignment="1">
      <alignment horizontal="center" vertical="center" wrapText="1"/>
    </xf>
    <xf numFmtId="0" fontId="132" fillId="0" borderId="1" xfId="953" applyFont="1" applyFill="1" applyBorder="1" applyAlignment="1">
      <alignment horizontal="center" vertical="center" wrapText="1"/>
    </xf>
    <xf numFmtId="3" fontId="132" fillId="0" borderId="1" xfId="953" applyNumberFormat="1" applyFont="1" applyFill="1" applyBorder="1" applyAlignment="1">
      <alignment horizontal="center" vertical="center" wrapText="1"/>
    </xf>
    <xf numFmtId="3" fontId="209" fillId="0" borderId="0" xfId="0" applyNumberFormat="1" applyFont="1" applyFill="1" applyAlignment="1">
      <alignment vertical="center" wrapText="1"/>
    </xf>
    <xf numFmtId="0" fontId="209" fillId="0" borderId="0" xfId="0" applyFont="1" applyFill="1" applyAlignment="1">
      <alignment horizontal="center" vertical="center" wrapText="1"/>
    </xf>
    <xf numFmtId="0" fontId="178" fillId="0" borderId="0" xfId="0" applyFont="1" applyFill="1" applyAlignment="1">
      <alignment horizontal="center" vertical="center" wrapText="1"/>
    </xf>
    <xf numFmtId="3" fontId="178" fillId="0" borderId="0" xfId="0" applyNumberFormat="1" applyFont="1" applyFill="1" applyAlignment="1">
      <alignment vertical="center" wrapText="1"/>
    </xf>
    <xf numFmtId="14" fontId="178" fillId="0" borderId="0" xfId="0" applyNumberFormat="1" applyFont="1" applyFill="1" applyAlignment="1">
      <alignment horizontal="center" vertical="center" wrapText="1"/>
    </xf>
    <xf numFmtId="0" fontId="178" fillId="0" borderId="0" xfId="0" applyFont="1" applyFill="1" applyAlignment="1">
      <alignment vertical="center" wrapText="1"/>
    </xf>
    <xf numFmtId="0" fontId="209" fillId="0" borderId="0" xfId="0" applyFont="1" applyFill="1" applyAlignment="1">
      <alignment vertical="center" wrapText="1"/>
    </xf>
    <xf numFmtId="1" fontId="178" fillId="0" borderId="0" xfId="0" applyNumberFormat="1" applyFont="1" applyFill="1" applyAlignment="1">
      <alignment horizontal="right" vertical="center" wrapText="1"/>
    </xf>
    <xf numFmtId="10" fontId="178" fillId="0" borderId="0" xfId="2" applyNumberFormat="1" applyFont="1" applyFill="1" applyAlignment="1">
      <alignment vertical="center" wrapText="1"/>
    </xf>
    <xf numFmtId="3" fontId="148" fillId="0" borderId="43" xfId="0" quotePrefix="1" applyNumberFormat="1" applyFont="1" applyFill="1" applyBorder="1" applyAlignment="1">
      <alignment horizontal="center" vertical="center" wrapText="1"/>
    </xf>
    <xf numFmtId="3" fontId="148" fillId="0" borderId="43" xfId="0" applyNumberFormat="1" applyFont="1" applyFill="1" applyBorder="1" applyAlignment="1">
      <alignment horizontal="right" vertical="center" wrapText="1"/>
    </xf>
    <xf numFmtId="4" fontId="148" fillId="0" borderId="43" xfId="0" applyNumberFormat="1" applyFont="1" applyFill="1" applyBorder="1" applyAlignment="1">
      <alignment vertical="center" wrapText="1"/>
    </xf>
    <xf numFmtId="3" fontId="180" fillId="0" borderId="43" xfId="0" applyNumberFormat="1" applyFont="1" applyFill="1" applyBorder="1" applyAlignment="1">
      <alignment horizontal="center" vertical="center" wrapText="1"/>
    </xf>
    <xf numFmtId="3" fontId="148" fillId="0" borderId="43" xfId="1409" applyNumberFormat="1" applyFont="1" applyFill="1" applyBorder="1" applyAlignment="1">
      <alignment vertical="center" wrapText="1"/>
    </xf>
    <xf numFmtId="0" fontId="3" fillId="0" borderId="43" xfId="0" applyFont="1" applyFill="1" applyBorder="1" applyAlignment="1">
      <alignment vertical="center" wrapText="1"/>
    </xf>
    <xf numFmtId="10" fontId="148" fillId="0" borderId="43" xfId="2" applyNumberFormat="1" applyFont="1" applyFill="1" applyBorder="1" applyAlignment="1">
      <alignment vertical="center" wrapText="1"/>
    </xf>
    <xf numFmtId="3" fontId="178" fillId="0" borderId="0" xfId="0" applyNumberFormat="1" applyFont="1" applyFill="1" applyAlignment="1">
      <alignment horizontal="center" vertical="center" wrapText="1"/>
    </xf>
    <xf numFmtId="231" fontId="178" fillId="0" borderId="0" xfId="0" applyNumberFormat="1" applyFont="1" applyFill="1" applyAlignment="1">
      <alignment vertical="center" wrapText="1"/>
    </xf>
    <xf numFmtId="3" fontId="220" fillId="0" borderId="0" xfId="0" applyNumberFormat="1" applyFont="1" applyFill="1" applyAlignment="1">
      <alignment vertical="center" wrapText="1"/>
    </xf>
    <xf numFmtId="10" fontId="220" fillId="0" borderId="0" xfId="2" applyNumberFormat="1" applyFont="1" applyFill="1" applyAlignment="1">
      <alignment vertical="center" wrapText="1"/>
    </xf>
    <xf numFmtId="3" fontId="49" fillId="0" borderId="43" xfId="0" applyNumberFormat="1" applyFont="1" applyFill="1" applyBorder="1" applyAlignment="1">
      <alignment vertical="center" wrapText="1"/>
    </xf>
    <xf numFmtId="3" fontId="222" fillId="0" borderId="43" xfId="0" applyNumberFormat="1" applyFont="1" applyFill="1" applyBorder="1" applyAlignment="1">
      <alignment vertical="center" wrapText="1"/>
    </xf>
    <xf numFmtId="10" fontId="49" fillId="0" borderId="43" xfId="2" applyNumberFormat="1" applyFont="1" applyFill="1" applyBorder="1" applyAlignment="1">
      <alignment vertical="center" wrapText="1"/>
    </xf>
    <xf numFmtId="2" fontId="178" fillId="0" borderId="0" xfId="0" applyNumberFormat="1" applyFont="1" applyFill="1" applyAlignment="1">
      <alignment vertical="center" wrapText="1"/>
    </xf>
    <xf numFmtId="0" fontId="134" fillId="0" borderId="43" xfId="0" applyFont="1" applyFill="1" applyBorder="1" applyAlignment="1">
      <alignment horizontal="center" vertical="center" wrapText="1"/>
    </xf>
    <xf numFmtId="0" fontId="180" fillId="0" borderId="43" xfId="0" applyFont="1" applyFill="1" applyBorder="1" applyAlignment="1">
      <alignment horizontal="center" vertical="center" wrapText="1"/>
    </xf>
    <xf numFmtId="0" fontId="49" fillId="0" borderId="43" xfId="0" applyFont="1" applyFill="1" applyBorder="1" applyAlignment="1">
      <alignment vertical="center" wrapText="1"/>
    </xf>
    <xf numFmtId="3" fontId="49" fillId="0" borderId="43" xfId="0" applyNumberFormat="1" applyFont="1" applyFill="1" applyBorder="1" applyAlignment="1">
      <alignment horizontal="right" vertical="center" wrapText="1"/>
    </xf>
    <xf numFmtId="4" fontId="49" fillId="0" borderId="43" xfId="0" applyNumberFormat="1" applyFont="1" applyFill="1" applyBorder="1" applyAlignment="1">
      <alignment horizontal="right" vertical="center" wrapText="1"/>
    </xf>
    <xf numFmtId="3" fontId="134" fillId="0" borderId="43" xfId="1409" quotePrefix="1" applyNumberFormat="1" applyFont="1" applyFill="1" applyBorder="1" applyAlignment="1">
      <alignment horizontal="center" vertical="center" wrapText="1"/>
    </xf>
    <xf numFmtId="3" fontId="224" fillId="0" borderId="43" xfId="0" applyNumberFormat="1" applyFont="1" applyFill="1" applyBorder="1" applyAlignment="1">
      <alignment vertical="center" wrapText="1"/>
    </xf>
    <xf numFmtId="1" fontId="224" fillId="0" borderId="43" xfId="1409" applyNumberFormat="1" applyFont="1" applyFill="1" applyBorder="1" applyAlignment="1">
      <alignment vertical="center" wrapText="1"/>
    </xf>
    <xf numFmtId="3" fontId="224" fillId="0" borderId="43" xfId="1409" applyNumberFormat="1" applyFont="1" applyFill="1" applyBorder="1" applyAlignment="1">
      <alignment horizontal="left" vertical="center" wrapText="1"/>
    </xf>
    <xf numFmtId="3" fontId="148" fillId="0" borderId="43" xfId="1409" applyNumberFormat="1" applyFont="1" applyFill="1" applyBorder="1" applyAlignment="1">
      <alignment horizontal="left" vertical="center" wrapText="1"/>
    </xf>
    <xf numFmtId="3" fontId="148" fillId="0" borderId="0" xfId="0" applyNumberFormat="1" applyFont="1" applyFill="1" applyAlignment="1">
      <alignment vertical="center" wrapText="1"/>
    </xf>
    <xf numFmtId="1" fontId="49" fillId="0" borderId="43" xfId="1409" applyNumberFormat="1" applyFont="1" applyFill="1" applyBorder="1" applyAlignment="1">
      <alignment vertical="center" wrapText="1"/>
    </xf>
    <xf numFmtId="1" fontId="49" fillId="0" borderId="43" xfId="0" applyNumberFormat="1" applyFont="1" applyFill="1" applyBorder="1" applyAlignment="1">
      <alignment vertical="center" wrapText="1"/>
    </xf>
    <xf numFmtId="1" fontId="220" fillId="0" borderId="43" xfId="1409" applyNumberFormat="1" applyFont="1" applyFill="1" applyBorder="1" applyAlignment="1">
      <alignment vertical="center" wrapText="1"/>
    </xf>
    <xf numFmtId="1" fontId="148" fillId="0" borderId="43" xfId="1409" applyNumberFormat="1" applyFont="1" applyFill="1" applyBorder="1" applyAlignment="1">
      <alignment vertical="center" wrapText="1"/>
    </xf>
    <xf numFmtId="3" fontId="3" fillId="0" borderId="43" xfId="1409" applyNumberFormat="1" applyFont="1" applyFill="1" applyBorder="1" applyAlignment="1">
      <alignment vertical="center" wrapText="1"/>
    </xf>
    <xf numFmtId="3" fontId="220" fillId="0" borderId="43" xfId="1409" applyNumberFormat="1" applyFont="1" applyFill="1" applyBorder="1" applyAlignment="1">
      <alignment vertical="center" wrapText="1"/>
    </xf>
    <xf numFmtId="0" fontId="209" fillId="0" borderId="43" xfId="0" applyFont="1" applyFill="1" applyBorder="1" applyAlignment="1">
      <alignment vertical="center" wrapText="1"/>
    </xf>
    <xf numFmtId="1" fontId="192" fillId="0" borderId="43" xfId="1409" applyNumberFormat="1" applyFont="1" applyFill="1" applyBorder="1" applyAlignment="1">
      <alignment vertical="center" wrapText="1"/>
    </xf>
    <xf numFmtId="1" fontId="195" fillId="0" borderId="0" xfId="1409" applyNumberFormat="1" applyFont="1" applyFill="1" applyBorder="1" applyAlignment="1">
      <alignment horizontal="right" vertical="center"/>
    </xf>
    <xf numFmtId="1" fontId="195" fillId="0" borderId="0" xfId="1409" applyNumberFormat="1" applyFont="1" applyFill="1" applyBorder="1" applyAlignment="1">
      <alignment vertical="center"/>
    </xf>
    <xf numFmtId="1" fontId="195" fillId="0" borderId="0" xfId="1409" applyNumberFormat="1" applyFont="1" applyFill="1" applyBorder="1" applyAlignment="1">
      <alignment horizontal="center" vertical="center"/>
    </xf>
    <xf numFmtId="3" fontId="195" fillId="0" borderId="0" xfId="1409" applyNumberFormat="1" applyFont="1" applyFill="1" applyBorder="1" applyAlignment="1">
      <alignment vertical="center"/>
    </xf>
    <xf numFmtId="1" fontId="197" fillId="0" borderId="0" xfId="1409" applyNumberFormat="1" applyFont="1" applyFill="1" applyBorder="1" applyAlignment="1">
      <alignment vertical="center" wrapText="1"/>
    </xf>
    <xf numFmtId="1" fontId="227" fillId="0" borderId="0" xfId="1409" applyNumberFormat="1" applyFont="1" applyFill="1" applyBorder="1" applyAlignment="1">
      <alignment vertical="center" wrapText="1"/>
    </xf>
    <xf numFmtId="3" fontId="197" fillId="0" borderId="0" xfId="1409" applyNumberFormat="1" applyFont="1" applyFill="1" applyBorder="1" applyAlignment="1">
      <alignment horizontal="center" vertical="center" wrapText="1"/>
    </xf>
    <xf numFmtId="3" fontId="197" fillId="0" borderId="0" xfId="1409" applyNumberFormat="1" applyFont="1" applyFill="1" applyBorder="1" applyAlignment="1">
      <alignment vertical="center" wrapText="1"/>
    </xf>
    <xf numFmtId="1" fontId="197" fillId="0" borderId="0" xfId="1409" applyNumberFormat="1" applyFont="1" applyFill="1" applyBorder="1" applyAlignment="1">
      <alignment horizontal="center" vertical="center" wrapText="1"/>
    </xf>
    <xf numFmtId="1" fontId="227" fillId="0" borderId="0" xfId="1409" applyNumberFormat="1" applyFont="1" applyFill="1" applyBorder="1" applyAlignment="1">
      <alignment horizontal="center" vertical="center" wrapText="1"/>
    </xf>
    <xf numFmtId="3" fontId="227" fillId="0" borderId="0" xfId="1409" applyNumberFormat="1" applyFont="1" applyFill="1" applyBorder="1" applyAlignment="1">
      <alignment vertical="center" wrapText="1"/>
    </xf>
    <xf numFmtId="3" fontId="192" fillId="0" borderId="0" xfId="1409" applyNumberFormat="1" applyFont="1" applyFill="1" applyBorder="1" applyAlignment="1">
      <alignment vertical="center" wrapText="1"/>
    </xf>
    <xf numFmtId="3" fontId="197" fillId="0" borderId="0" xfId="1409" quotePrefix="1" applyNumberFormat="1" applyFont="1" applyFill="1" applyBorder="1" applyAlignment="1">
      <alignment horizontal="center" vertical="center" wrapText="1"/>
    </xf>
    <xf numFmtId="1" fontId="191" fillId="0" borderId="0" xfId="1409" applyNumberFormat="1" applyFont="1" applyFill="1" applyBorder="1" applyAlignment="1">
      <alignment vertical="center" wrapText="1"/>
    </xf>
    <xf numFmtId="1" fontId="193" fillId="0" borderId="0" xfId="1409" applyNumberFormat="1" applyFont="1" applyFill="1" applyBorder="1" applyAlignment="1">
      <alignment vertical="center" wrapText="1"/>
    </xf>
    <xf numFmtId="3" fontId="193" fillId="0" borderId="0" xfId="1409" applyNumberFormat="1" applyFont="1" applyFill="1" applyBorder="1" applyAlignment="1">
      <alignment vertical="center" wrapText="1"/>
    </xf>
    <xf numFmtId="1" fontId="192" fillId="0" borderId="43" xfId="1409" applyNumberFormat="1" applyFont="1" applyFill="1" applyBorder="1" applyAlignment="1">
      <alignment horizontal="center" vertical="center" wrapText="1"/>
    </xf>
    <xf numFmtId="231" fontId="192" fillId="0" borderId="0" xfId="1409" quotePrefix="1" applyNumberFormat="1" applyFont="1" applyFill="1" applyBorder="1" applyAlignment="1">
      <alignment horizontal="center" vertical="center" wrapText="1"/>
    </xf>
    <xf numFmtId="1" fontId="191" fillId="0" borderId="0" xfId="1409" applyNumberFormat="1" applyFont="1" applyFill="1" applyBorder="1" applyAlignment="1">
      <alignment horizontal="center" vertical="center" wrapText="1"/>
    </xf>
    <xf numFmtId="1" fontId="192" fillId="0" borderId="0" xfId="1409" applyNumberFormat="1" applyFont="1" applyFill="1" applyBorder="1" applyAlignment="1">
      <alignment horizontal="center" vertical="center" wrapText="1"/>
    </xf>
    <xf numFmtId="3" fontId="192" fillId="0" borderId="43" xfId="1409" applyNumberFormat="1" applyFont="1" applyFill="1" applyBorder="1" applyAlignment="1">
      <alignment vertical="center" wrapText="1"/>
    </xf>
    <xf numFmtId="3" fontId="192" fillId="0" borderId="0" xfId="1409" applyNumberFormat="1" applyFont="1" applyFill="1" applyBorder="1" applyAlignment="1">
      <alignment horizontal="center" vertical="center" wrapText="1"/>
    </xf>
    <xf numFmtId="3" fontId="192" fillId="0" borderId="0" xfId="1409" quotePrefix="1" applyNumberFormat="1" applyFont="1" applyFill="1" applyBorder="1" applyAlignment="1">
      <alignment horizontal="center" vertical="center" wrapText="1"/>
    </xf>
    <xf numFmtId="3" fontId="193" fillId="0" borderId="0" xfId="1409" applyNumberFormat="1" applyFont="1" applyFill="1" applyBorder="1" applyAlignment="1">
      <alignment horizontal="center" vertical="center" wrapText="1"/>
    </xf>
    <xf numFmtId="3" fontId="192" fillId="0" borderId="44" xfId="1409" applyNumberFormat="1" applyFont="1" applyFill="1" applyBorder="1" applyAlignment="1">
      <alignment horizontal="center" vertical="center" wrapText="1"/>
    </xf>
    <xf numFmtId="3" fontId="192" fillId="0" borderId="43" xfId="1409" applyNumberFormat="1" applyFont="1" applyFill="1" applyBorder="1" applyAlignment="1">
      <alignment horizontal="center" vertical="center" wrapText="1"/>
    </xf>
    <xf numFmtId="231" fontId="193" fillId="0" borderId="0" xfId="1409" applyNumberFormat="1" applyFont="1" applyFill="1" applyBorder="1" applyAlignment="1">
      <alignment horizontal="center" vertical="center" wrapText="1"/>
    </xf>
    <xf numFmtId="3" fontId="193" fillId="0" borderId="43" xfId="1409" quotePrefix="1" applyNumberFormat="1" applyFont="1" applyFill="1" applyBorder="1" applyAlignment="1">
      <alignment horizontal="center" vertical="center" wrapText="1"/>
    </xf>
    <xf numFmtId="0" fontId="192" fillId="0" borderId="43" xfId="1409" applyNumberFormat="1" applyFont="1" applyFill="1" applyBorder="1" applyAlignment="1">
      <alignment horizontal="center" vertical="center" wrapText="1"/>
    </xf>
    <xf numFmtId="0" fontId="193" fillId="0" borderId="43" xfId="1409" quotePrefix="1" applyNumberFormat="1" applyFont="1" applyFill="1" applyBorder="1" applyAlignment="1">
      <alignment horizontal="center" vertical="center" wrapText="1"/>
    </xf>
    <xf numFmtId="3" fontId="193" fillId="0" borderId="43" xfId="1409" quotePrefix="1" applyNumberFormat="1" applyFont="1" applyFill="1" applyBorder="1" applyAlignment="1">
      <alignment horizontal="right" vertical="center" wrapText="1"/>
    </xf>
    <xf numFmtId="3" fontId="193" fillId="0" borderId="0" xfId="1409" quotePrefix="1" applyNumberFormat="1" applyFont="1" applyFill="1" applyBorder="1" applyAlignment="1">
      <alignment horizontal="center" vertical="center" wrapText="1"/>
    </xf>
    <xf numFmtId="3" fontId="195" fillId="0" borderId="0" xfId="1409" applyNumberFormat="1" applyFont="1" applyFill="1" applyBorder="1" applyAlignment="1">
      <alignment horizontal="center" vertical="center" wrapText="1"/>
    </xf>
    <xf numFmtId="3" fontId="229" fillId="0" borderId="43" xfId="1409" quotePrefix="1" applyNumberFormat="1" applyFont="1" applyFill="1" applyBorder="1" applyAlignment="1">
      <alignment horizontal="right" vertical="center" wrapText="1"/>
    </xf>
    <xf numFmtId="3" fontId="192" fillId="0" borderId="43" xfId="1409" quotePrefix="1" applyNumberFormat="1" applyFont="1" applyFill="1" applyBorder="1" applyAlignment="1">
      <alignment horizontal="right" vertical="center" wrapText="1"/>
    </xf>
    <xf numFmtId="3" fontId="194" fillId="0" borderId="43" xfId="1409" quotePrefix="1" applyNumberFormat="1" applyFont="1" applyFill="1" applyBorder="1" applyAlignment="1">
      <alignment horizontal="center" vertical="center" wrapText="1"/>
    </xf>
    <xf numFmtId="3" fontId="192" fillId="0" borderId="43" xfId="1409" applyNumberFormat="1" applyFont="1" applyFill="1" applyBorder="1" applyAlignment="1">
      <alignment horizontal="left" vertical="center" wrapText="1"/>
    </xf>
    <xf numFmtId="1" fontId="193" fillId="0" borderId="0" xfId="1409" applyNumberFormat="1" applyFont="1" applyFill="1" applyBorder="1" applyAlignment="1">
      <alignment horizontal="center" vertical="center" wrapText="1"/>
    </xf>
    <xf numFmtId="3" fontId="197" fillId="0" borderId="43" xfId="1409" applyNumberFormat="1" applyFont="1" applyFill="1" applyBorder="1" applyAlignment="1">
      <alignment horizontal="center" vertical="center" wrapText="1"/>
    </xf>
    <xf numFmtId="9" fontId="192" fillId="0" borderId="43" xfId="2" quotePrefix="1" applyNumberFormat="1" applyFont="1" applyFill="1" applyBorder="1" applyAlignment="1">
      <alignment horizontal="right" vertical="center" wrapText="1"/>
    </xf>
    <xf numFmtId="3" fontId="192" fillId="0" borderId="43" xfId="1409" quotePrefix="1" applyNumberFormat="1" applyFont="1" applyFill="1" applyBorder="1" applyAlignment="1">
      <alignment horizontal="center" vertical="center" wrapText="1"/>
    </xf>
    <xf numFmtId="3" fontId="192" fillId="0" borderId="0" xfId="1409" quotePrefix="1" applyNumberFormat="1" applyFont="1" applyFill="1" applyBorder="1" applyAlignment="1">
      <alignment horizontal="right" vertical="center" wrapText="1"/>
    </xf>
    <xf numFmtId="3" fontId="193" fillId="0" borderId="0" xfId="1409" applyNumberFormat="1" applyFont="1" applyFill="1" applyBorder="1" applyAlignment="1">
      <alignment horizontal="right" vertical="center" wrapText="1"/>
    </xf>
    <xf numFmtId="0" fontId="192" fillId="0" borderId="43" xfId="1409" quotePrefix="1" applyNumberFormat="1" applyFont="1" applyFill="1" applyBorder="1" applyAlignment="1">
      <alignment horizontal="center" vertical="center" wrapText="1"/>
    </xf>
    <xf numFmtId="3" fontId="192" fillId="0" borderId="43" xfId="2" quotePrefix="1" applyNumberFormat="1" applyFont="1" applyFill="1" applyBorder="1" applyAlignment="1">
      <alignment horizontal="center" vertical="center" wrapText="1"/>
    </xf>
    <xf numFmtId="4" fontId="192" fillId="0" borderId="0" xfId="1409" applyNumberFormat="1" applyFont="1" applyFill="1" applyBorder="1" applyAlignment="1">
      <alignment vertical="center" wrapText="1"/>
    </xf>
    <xf numFmtId="3" fontId="5" fillId="0" borderId="43" xfId="1409" quotePrefix="1" applyNumberFormat="1" applyFont="1" applyFill="1" applyBorder="1" applyAlignment="1">
      <alignment horizontal="center" vertical="center" wrapText="1"/>
    </xf>
    <xf numFmtId="10" fontId="192" fillId="0" borderId="43" xfId="2" quotePrefix="1" applyNumberFormat="1" applyFont="1" applyFill="1" applyBorder="1" applyAlignment="1">
      <alignment horizontal="right" vertical="center" wrapText="1"/>
    </xf>
    <xf numFmtId="3" fontId="230" fillId="0" borderId="0" xfId="1409" quotePrefix="1" applyNumberFormat="1" applyFont="1" applyFill="1" applyBorder="1" applyAlignment="1">
      <alignment horizontal="center" vertical="center" wrapText="1"/>
    </xf>
    <xf numFmtId="1" fontId="193" fillId="0" borderId="43" xfId="1409" applyNumberFormat="1" applyFont="1" applyFill="1" applyBorder="1" applyAlignment="1">
      <alignment vertical="center" wrapText="1"/>
    </xf>
    <xf numFmtId="10" fontId="193" fillId="0" borderId="43" xfId="2" quotePrefix="1" applyNumberFormat="1" applyFont="1" applyFill="1" applyBorder="1" applyAlignment="1">
      <alignment horizontal="right" vertical="center" wrapText="1"/>
    </xf>
    <xf numFmtId="3" fontId="193" fillId="0" borderId="43" xfId="2" quotePrefix="1" applyNumberFormat="1" applyFont="1" applyFill="1" applyBorder="1" applyAlignment="1">
      <alignment horizontal="center" vertical="center" wrapText="1"/>
    </xf>
    <xf numFmtId="3" fontId="191" fillId="0" borderId="0" xfId="1409" quotePrefix="1" applyNumberFormat="1" applyFont="1" applyFill="1" applyBorder="1" applyAlignment="1">
      <alignment horizontal="center" vertical="center" wrapText="1"/>
    </xf>
    <xf numFmtId="3" fontId="193" fillId="0" borderId="0" xfId="1409" applyNumberFormat="1" applyFont="1" applyFill="1" applyBorder="1" applyAlignment="1">
      <alignment horizontal="left" vertical="center" wrapText="1"/>
    </xf>
    <xf numFmtId="9" fontId="193" fillId="0" borderId="43" xfId="2" quotePrefix="1" applyNumberFormat="1" applyFont="1" applyFill="1" applyBorder="1" applyAlignment="1">
      <alignment horizontal="right" vertical="center" wrapText="1"/>
    </xf>
    <xf numFmtId="0" fontId="193" fillId="0" borderId="43" xfId="0" applyFont="1" applyFill="1" applyBorder="1" applyAlignment="1">
      <alignment vertical="center" wrapText="1"/>
    </xf>
    <xf numFmtId="0" fontId="193" fillId="0" borderId="43" xfId="0" applyFont="1" applyFill="1" applyBorder="1" applyAlignment="1">
      <alignment horizontal="center" vertical="center" wrapText="1"/>
    </xf>
    <xf numFmtId="3" fontId="193" fillId="0" borderId="43" xfId="0" applyNumberFormat="1" applyFont="1" applyFill="1" applyBorder="1" applyAlignment="1">
      <alignment vertical="center" wrapText="1"/>
    </xf>
    <xf numFmtId="3" fontId="193" fillId="0" borderId="43" xfId="1409" applyNumberFormat="1" applyFont="1" applyFill="1" applyBorder="1" applyAlignment="1">
      <alignment horizontal="center" vertical="center" wrapText="1"/>
    </xf>
    <xf numFmtId="3" fontId="193" fillId="0" borderId="43" xfId="1409" applyNumberFormat="1" applyFont="1" applyFill="1" applyBorder="1" applyAlignment="1">
      <alignment horizontal="right" vertical="center" wrapText="1"/>
    </xf>
    <xf numFmtId="3" fontId="194" fillId="0" borderId="43" xfId="1409" applyNumberFormat="1" applyFont="1" applyFill="1" applyBorder="1" applyAlignment="1">
      <alignment horizontal="center" vertical="center" wrapText="1"/>
    </xf>
    <xf numFmtId="3" fontId="193" fillId="0" borderId="43" xfId="0" applyNumberFormat="1" applyFont="1" applyFill="1" applyBorder="1" applyAlignment="1">
      <alignment horizontal="center" vertical="center" wrapText="1"/>
    </xf>
    <xf numFmtId="3" fontId="193" fillId="0" borderId="43" xfId="1408" applyNumberFormat="1" applyFont="1" applyFill="1" applyBorder="1" applyAlignment="1">
      <alignment horizontal="right" vertical="center" wrapText="1"/>
    </xf>
    <xf numFmtId="1" fontId="193" fillId="0" borderId="43" xfId="1409" applyNumberFormat="1" applyFont="1" applyFill="1" applyBorder="1" applyAlignment="1">
      <alignment horizontal="center" vertical="center"/>
    </xf>
    <xf numFmtId="3" fontId="193" fillId="0" borderId="43" xfId="1409" applyNumberFormat="1" applyFont="1" applyFill="1" applyBorder="1" applyAlignment="1">
      <alignment horizontal="right" vertical="center"/>
    </xf>
    <xf numFmtId="1" fontId="193" fillId="0" borderId="0" xfId="1409" applyNumberFormat="1" applyFont="1" applyFill="1" applyBorder="1" applyAlignment="1">
      <alignment horizontal="right" vertical="center"/>
    </xf>
    <xf numFmtId="1" fontId="193" fillId="0" borderId="0" xfId="1409" applyNumberFormat="1" applyFont="1" applyFill="1" applyBorder="1" applyAlignment="1">
      <alignment vertical="center"/>
    </xf>
    <xf numFmtId="1" fontId="193" fillId="0" borderId="0" xfId="1409" applyNumberFormat="1" applyFont="1" applyFill="1" applyBorder="1" applyAlignment="1">
      <alignment horizontal="center" vertical="center"/>
    </xf>
    <xf numFmtId="3" fontId="193" fillId="0" borderId="0" xfId="1409" applyNumberFormat="1" applyFont="1" applyFill="1" applyBorder="1" applyAlignment="1">
      <alignment vertical="center"/>
    </xf>
    <xf numFmtId="0" fontId="192" fillId="0" borderId="43" xfId="1409" applyNumberFormat="1" applyFont="1" applyFill="1" applyBorder="1" applyAlignment="1">
      <alignment horizontal="center" vertical="center"/>
    </xf>
    <xf numFmtId="1" fontId="192" fillId="0" borderId="43" xfId="1409" applyNumberFormat="1" applyFont="1" applyFill="1" applyBorder="1" applyAlignment="1">
      <alignment vertical="center"/>
    </xf>
    <xf numFmtId="1" fontId="192" fillId="0" borderId="0" xfId="1409" applyNumberFormat="1" applyFont="1" applyFill="1" applyBorder="1" applyAlignment="1">
      <alignment vertical="center"/>
    </xf>
    <xf numFmtId="1" fontId="192" fillId="0" borderId="0" xfId="1409" applyNumberFormat="1" applyFont="1" applyFill="1" applyBorder="1" applyAlignment="1">
      <alignment horizontal="center" vertical="center"/>
    </xf>
    <xf numFmtId="3" fontId="192" fillId="0" borderId="0" xfId="1409" applyNumberFormat="1" applyFont="1" applyFill="1" applyBorder="1" applyAlignment="1">
      <alignment vertical="center"/>
    </xf>
    <xf numFmtId="0" fontId="193" fillId="0" borderId="43" xfId="1409" applyNumberFormat="1" applyFont="1" applyFill="1" applyBorder="1" applyAlignment="1">
      <alignment horizontal="center" vertical="center"/>
    </xf>
    <xf numFmtId="1" fontId="193" fillId="0" borderId="43" xfId="1409" applyNumberFormat="1" applyFont="1" applyFill="1" applyBorder="1" applyAlignment="1">
      <alignment vertical="center"/>
    </xf>
    <xf numFmtId="1" fontId="191" fillId="0" borderId="43" xfId="1409" applyNumberFormat="1" applyFont="1" applyFill="1" applyBorder="1" applyAlignment="1">
      <alignment horizontal="center" vertical="center" wrapText="1"/>
    </xf>
    <xf numFmtId="205" fontId="193" fillId="0" borderId="43" xfId="1" applyNumberFormat="1" applyFont="1" applyFill="1" applyBorder="1" applyAlignment="1">
      <alignment horizontal="right" vertical="center"/>
    </xf>
    <xf numFmtId="1" fontId="193" fillId="0" borderId="0" xfId="1409" quotePrefix="1" applyNumberFormat="1" applyFont="1" applyFill="1" applyBorder="1" applyAlignment="1">
      <alignment horizontal="center" vertical="center" wrapText="1"/>
    </xf>
    <xf numFmtId="3" fontId="193" fillId="0" borderId="0" xfId="1409" applyNumberFormat="1" applyFont="1" applyFill="1" applyBorder="1" applyAlignment="1">
      <alignment horizontal="left" vertical="center"/>
    </xf>
    <xf numFmtId="205" fontId="192" fillId="0" borderId="43" xfId="1" applyNumberFormat="1" applyFont="1" applyFill="1" applyBorder="1" applyAlignment="1">
      <alignment horizontal="right" vertical="center"/>
    </xf>
    <xf numFmtId="205" fontId="5" fillId="0" borderId="43" xfId="1" applyNumberFormat="1" applyFont="1" applyFill="1" applyBorder="1" applyAlignment="1">
      <alignment horizontal="center" vertical="center"/>
    </xf>
    <xf numFmtId="1" fontId="231" fillId="0" borderId="43" xfId="1409" applyNumberFormat="1" applyFont="1" applyFill="1" applyBorder="1" applyAlignment="1">
      <alignment vertical="center" wrapText="1"/>
    </xf>
    <xf numFmtId="205" fontId="192" fillId="0" borderId="43" xfId="1" applyNumberFormat="1" applyFont="1" applyFill="1" applyBorder="1" applyAlignment="1">
      <alignment horizontal="right" vertical="center" wrapText="1"/>
    </xf>
    <xf numFmtId="1" fontId="5" fillId="0" borderId="43" xfId="1409" applyNumberFormat="1" applyFont="1" applyFill="1" applyBorder="1" applyAlignment="1">
      <alignment horizontal="center" vertical="center"/>
    </xf>
    <xf numFmtId="1" fontId="192" fillId="0" borderId="0" xfId="1409" applyNumberFormat="1" applyFont="1" applyFill="1" applyBorder="1" applyAlignment="1">
      <alignment horizontal="right" vertical="center"/>
    </xf>
    <xf numFmtId="205" fontId="193" fillId="0" borderId="43" xfId="1" applyNumberFormat="1" applyFont="1" applyFill="1" applyBorder="1" applyAlignment="1">
      <alignment horizontal="right" vertical="center" wrapText="1"/>
    </xf>
    <xf numFmtId="1" fontId="195" fillId="0" borderId="43" xfId="1409" applyNumberFormat="1" applyFont="1" applyFill="1" applyBorder="1" applyAlignment="1">
      <alignment horizontal="center" vertical="center"/>
    </xf>
    <xf numFmtId="205" fontId="232" fillId="0" borderId="43" xfId="1" applyNumberFormat="1" applyFont="1" applyFill="1" applyBorder="1" applyAlignment="1">
      <alignment horizontal="right" vertical="center" wrapText="1"/>
    </xf>
    <xf numFmtId="205" fontId="193" fillId="0" borderId="0" xfId="1" applyNumberFormat="1" applyFont="1" applyFill="1" applyBorder="1" applyAlignment="1">
      <alignment vertical="center"/>
    </xf>
    <xf numFmtId="234" fontId="193" fillId="0" borderId="0" xfId="1" applyNumberFormat="1" applyFont="1" applyFill="1" applyBorder="1" applyAlignment="1">
      <alignment vertical="center"/>
    </xf>
    <xf numFmtId="3" fontId="230" fillId="0" borderId="43" xfId="1409" applyNumberFormat="1" applyFont="1" applyFill="1" applyBorder="1" applyAlignment="1">
      <alignment horizontal="center" vertical="center" wrapText="1"/>
    </xf>
    <xf numFmtId="0" fontId="230" fillId="0" borderId="43" xfId="1409" applyNumberFormat="1" applyFont="1" applyFill="1" applyBorder="1" applyAlignment="1">
      <alignment horizontal="center" vertical="center"/>
    </xf>
    <xf numFmtId="1" fontId="230" fillId="0" borderId="43" xfId="1409" applyNumberFormat="1" applyFont="1" applyFill="1" applyBorder="1" applyAlignment="1">
      <alignment horizontal="center" vertical="center"/>
    </xf>
    <xf numFmtId="1" fontId="230" fillId="0" borderId="43" xfId="1409" applyNumberFormat="1" applyFont="1" applyFill="1" applyBorder="1" applyAlignment="1">
      <alignment vertical="center"/>
    </xf>
    <xf numFmtId="1" fontId="230" fillId="0" borderId="43" xfId="1409" applyNumberFormat="1" applyFont="1" applyFill="1" applyBorder="1" applyAlignment="1">
      <alignment horizontal="center" vertical="center" wrapText="1"/>
    </xf>
    <xf numFmtId="0" fontId="230" fillId="0" borderId="43" xfId="1409" applyNumberFormat="1" applyFont="1" applyFill="1" applyBorder="1" applyAlignment="1">
      <alignment horizontal="center" vertical="center" wrapText="1"/>
    </xf>
    <xf numFmtId="205" fontId="230" fillId="0" borderId="43" xfId="1" applyNumberFormat="1" applyFont="1" applyFill="1" applyBorder="1" applyAlignment="1">
      <alignment horizontal="right" vertical="center"/>
    </xf>
    <xf numFmtId="205" fontId="231" fillId="0" borderId="43" xfId="1" applyNumberFormat="1" applyFont="1" applyFill="1" applyBorder="1" applyAlignment="1">
      <alignment horizontal="center" vertical="center"/>
    </xf>
    <xf numFmtId="1" fontId="230" fillId="0" borderId="0" xfId="1409" applyNumberFormat="1" applyFont="1" applyFill="1" applyBorder="1" applyAlignment="1">
      <alignment horizontal="center" vertical="center" wrapText="1"/>
    </xf>
    <xf numFmtId="1" fontId="230" fillId="0" borderId="0" xfId="1409" applyNumberFormat="1" applyFont="1" applyFill="1" applyBorder="1" applyAlignment="1">
      <alignment vertical="center"/>
    </xf>
    <xf numFmtId="1" fontId="230" fillId="0" borderId="0" xfId="1409" applyNumberFormat="1" applyFont="1" applyFill="1" applyBorder="1" applyAlignment="1">
      <alignment horizontal="center" vertical="center"/>
    </xf>
    <xf numFmtId="3" fontId="230" fillId="0" borderId="0" xfId="1409" applyNumberFormat="1" applyFont="1" applyFill="1" applyBorder="1" applyAlignment="1">
      <alignment vertical="center"/>
    </xf>
    <xf numFmtId="205" fontId="193" fillId="0" borderId="43" xfId="1" applyNumberFormat="1" applyFont="1" applyFill="1" applyBorder="1" applyAlignment="1">
      <alignment vertical="center" wrapText="1"/>
    </xf>
    <xf numFmtId="9" fontId="192" fillId="0" borderId="0" xfId="2" quotePrefix="1" applyFont="1" applyFill="1" applyBorder="1" applyAlignment="1">
      <alignment horizontal="center" vertical="center" wrapText="1"/>
    </xf>
    <xf numFmtId="3" fontId="193" fillId="0" borderId="43" xfId="1408" applyNumberFormat="1" applyFont="1" applyFill="1" applyBorder="1" applyAlignment="1">
      <alignment horizontal="right" vertical="center"/>
    </xf>
    <xf numFmtId="3" fontId="193" fillId="0" borderId="43" xfId="1409" quotePrefix="1" applyNumberFormat="1" applyFont="1" applyFill="1" applyBorder="1" applyAlignment="1">
      <alignment vertical="center" wrapText="1"/>
    </xf>
    <xf numFmtId="3" fontId="195" fillId="0" borderId="43" xfId="1409" quotePrefix="1" applyNumberFormat="1" applyFont="1" applyFill="1" applyBorder="1" applyAlignment="1">
      <alignment vertical="center" wrapText="1"/>
    </xf>
    <xf numFmtId="3" fontId="193" fillId="0" borderId="0" xfId="1409" quotePrefix="1" applyNumberFormat="1" applyFont="1" applyFill="1" applyBorder="1" applyAlignment="1">
      <alignment vertical="center" wrapText="1"/>
    </xf>
    <xf numFmtId="1" fontId="191" fillId="0" borderId="43" xfId="1409" applyNumberFormat="1" applyFont="1" applyFill="1" applyBorder="1" applyAlignment="1">
      <alignment horizontal="left" vertical="center" wrapText="1" indent="3"/>
    </xf>
    <xf numFmtId="205" fontId="191" fillId="0" borderId="43" xfId="1" applyNumberFormat="1" applyFont="1" applyFill="1" applyBorder="1" applyAlignment="1">
      <alignment horizontal="right" vertical="center" wrapText="1"/>
    </xf>
    <xf numFmtId="1" fontId="193" fillId="0" borderId="43" xfId="1409" applyNumberFormat="1" applyFont="1" applyFill="1" applyBorder="1" applyAlignment="1">
      <alignment horizontal="right" vertical="center"/>
    </xf>
    <xf numFmtId="3" fontId="191" fillId="0" borderId="43" xfId="1409" applyNumberFormat="1" applyFont="1" applyFill="1" applyBorder="1" applyAlignment="1">
      <alignment horizontal="right" vertical="center"/>
    </xf>
    <xf numFmtId="229" fontId="193" fillId="0" borderId="43" xfId="1417" applyFont="1" applyFill="1" applyBorder="1" applyAlignment="1">
      <alignment horizontal="center" vertical="center" wrapText="1"/>
    </xf>
    <xf numFmtId="3" fontId="193" fillId="0" borderId="43" xfId="1417" applyNumberFormat="1" applyFont="1" applyFill="1" applyBorder="1" applyAlignment="1">
      <alignment vertical="center"/>
    </xf>
    <xf numFmtId="0" fontId="193" fillId="0" borderId="58" xfId="0" applyFont="1" applyFill="1" applyBorder="1" applyAlignment="1">
      <alignment horizontal="center" vertical="center" wrapText="1"/>
    </xf>
    <xf numFmtId="205" fontId="193" fillId="0" borderId="58" xfId="1" applyNumberFormat="1" applyFont="1" applyFill="1" applyBorder="1" applyAlignment="1">
      <alignment vertical="center"/>
    </xf>
    <xf numFmtId="3" fontId="193" fillId="0" borderId="0" xfId="1409" applyNumberFormat="1" applyFont="1" applyFill="1" applyBorder="1" applyAlignment="1">
      <alignment horizontal="center" vertical="center"/>
    </xf>
    <xf numFmtId="1" fontId="231" fillId="0" borderId="43" xfId="1409" applyNumberFormat="1" applyFont="1" applyFill="1" applyBorder="1" applyAlignment="1">
      <alignment horizontal="left" vertical="center" wrapText="1"/>
    </xf>
    <xf numFmtId="205" fontId="230" fillId="0" borderId="43" xfId="1" applyNumberFormat="1" applyFont="1" applyFill="1" applyBorder="1" applyAlignment="1">
      <alignment horizontal="right" vertical="center" wrapText="1"/>
    </xf>
    <xf numFmtId="205" fontId="231" fillId="0" borderId="43" xfId="1" applyNumberFormat="1" applyFont="1" applyFill="1" applyBorder="1" applyAlignment="1">
      <alignment horizontal="center" vertical="center" wrapText="1"/>
    </xf>
    <xf numFmtId="1" fontId="192" fillId="0" borderId="0" xfId="1409" applyNumberFormat="1" applyFont="1" applyFill="1" applyBorder="1" applyAlignment="1">
      <alignment vertical="center" wrapText="1"/>
    </xf>
    <xf numFmtId="3" fontId="232" fillId="0" borderId="43" xfId="1409" quotePrefix="1" applyNumberFormat="1" applyFont="1" applyFill="1" applyBorder="1" applyAlignment="1">
      <alignment horizontal="right" vertical="center" wrapText="1"/>
    </xf>
    <xf numFmtId="0" fontId="193" fillId="0" borderId="8" xfId="1409" applyNumberFormat="1" applyFont="1" applyFill="1" applyBorder="1" applyAlignment="1">
      <alignment horizontal="center" vertical="center" wrapText="1"/>
    </xf>
    <xf numFmtId="1" fontId="193" fillId="0" borderId="8" xfId="1409" applyNumberFormat="1" applyFont="1" applyFill="1" applyBorder="1" applyAlignment="1">
      <alignment horizontal="center" vertical="center" wrapText="1"/>
    </xf>
    <xf numFmtId="1" fontId="193" fillId="0" borderId="8" xfId="1409" applyNumberFormat="1" applyFont="1" applyFill="1" applyBorder="1" applyAlignment="1">
      <alignment vertical="center" wrapText="1"/>
    </xf>
    <xf numFmtId="1" fontId="194" fillId="0" borderId="43" xfId="1409" applyNumberFormat="1" applyFont="1" applyFill="1" applyBorder="1" applyAlignment="1">
      <alignment horizontal="center" vertical="center"/>
    </xf>
    <xf numFmtId="0" fontId="191" fillId="0" borderId="43" xfId="1409" applyNumberFormat="1" applyFont="1" applyFill="1" applyBorder="1" applyAlignment="1">
      <alignment horizontal="center" vertical="center" wrapText="1"/>
    </xf>
    <xf numFmtId="1" fontId="191" fillId="0" borderId="43" xfId="1409" applyNumberFormat="1" applyFont="1" applyFill="1" applyBorder="1" applyAlignment="1">
      <alignment vertical="center" wrapText="1"/>
    </xf>
    <xf numFmtId="0" fontId="191" fillId="0" borderId="43" xfId="1409" quotePrefix="1" applyNumberFormat="1" applyFont="1" applyFill="1" applyBorder="1" applyAlignment="1">
      <alignment horizontal="center" vertical="center" wrapText="1"/>
    </xf>
    <xf numFmtId="10" fontId="191" fillId="0" borderId="43" xfId="2" quotePrefix="1" applyNumberFormat="1" applyFont="1" applyFill="1" applyBorder="1" applyAlignment="1">
      <alignment horizontal="right" vertical="center" wrapText="1"/>
    </xf>
    <xf numFmtId="3" fontId="191" fillId="0" borderId="43" xfId="2" quotePrefix="1" applyNumberFormat="1" applyFont="1" applyFill="1" applyBorder="1" applyAlignment="1">
      <alignment horizontal="center" vertical="center" wrapText="1"/>
    </xf>
    <xf numFmtId="9" fontId="230" fillId="0" borderId="0" xfId="2" quotePrefix="1" applyFont="1" applyFill="1" applyBorder="1" applyAlignment="1">
      <alignment horizontal="center" vertical="center" wrapText="1"/>
    </xf>
    <xf numFmtId="3" fontId="191" fillId="0" borderId="0" xfId="1409" applyNumberFormat="1" applyFont="1" applyFill="1" applyBorder="1" applyAlignment="1">
      <alignment vertical="center" wrapText="1"/>
    </xf>
    <xf numFmtId="233" fontId="193" fillId="0" borderId="43" xfId="2" quotePrefix="1" applyNumberFormat="1" applyFont="1" applyFill="1" applyBorder="1" applyAlignment="1">
      <alignment horizontal="right" vertical="center" wrapText="1"/>
    </xf>
    <xf numFmtId="1" fontId="230" fillId="0" borderId="43" xfId="1409" applyNumberFormat="1" applyFont="1" applyFill="1" applyBorder="1" applyAlignment="1">
      <alignment horizontal="left" vertical="center" wrapText="1"/>
    </xf>
    <xf numFmtId="0" fontId="231" fillId="0" borderId="43" xfId="1409" applyNumberFormat="1" applyFont="1" applyFill="1" applyBorder="1" applyAlignment="1">
      <alignment horizontal="center" vertical="center" wrapText="1"/>
    </xf>
    <xf numFmtId="1" fontId="231" fillId="0" borderId="43" xfId="1409" applyNumberFormat="1" applyFont="1" applyFill="1" applyBorder="1" applyAlignment="1">
      <alignment horizontal="center" vertical="center" wrapText="1"/>
    </xf>
    <xf numFmtId="3" fontId="230" fillId="0" borderId="43" xfId="1409" applyNumberFormat="1" applyFont="1" applyFill="1" applyBorder="1" applyAlignment="1">
      <alignment horizontal="right" vertical="center"/>
    </xf>
    <xf numFmtId="3" fontId="231" fillId="0" borderId="43" xfId="1409" applyNumberFormat="1" applyFont="1" applyFill="1" applyBorder="1" applyAlignment="1">
      <alignment horizontal="center" vertical="center"/>
    </xf>
    <xf numFmtId="1" fontId="231" fillId="0" borderId="0" xfId="1409" applyNumberFormat="1" applyFont="1" applyFill="1" applyBorder="1" applyAlignment="1">
      <alignment horizontal="center" vertical="center" wrapText="1"/>
    </xf>
    <xf numFmtId="1" fontId="231" fillId="0" borderId="0" xfId="1409" applyNumberFormat="1" applyFont="1" applyFill="1" applyBorder="1" applyAlignment="1">
      <alignment horizontal="right" vertical="center"/>
    </xf>
    <xf numFmtId="1" fontId="231" fillId="0" borderId="0" xfId="1409" applyNumberFormat="1" applyFont="1" applyFill="1" applyBorder="1" applyAlignment="1">
      <alignment vertical="center"/>
    </xf>
    <xf numFmtId="1" fontId="231" fillId="0" borderId="0" xfId="1409" applyNumberFormat="1" applyFont="1" applyFill="1" applyBorder="1" applyAlignment="1">
      <alignment horizontal="center" vertical="center"/>
    </xf>
    <xf numFmtId="3" fontId="231" fillId="0" borderId="0" xfId="1409" applyNumberFormat="1" applyFont="1" applyFill="1" applyBorder="1" applyAlignment="1">
      <alignment vertical="center"/>
    </xf>
    <xf numFmtId="205" fontId="193" fillId="0" borderId="43" xfId="1" applyNumberFormat="1" applyFont="1" applyFill="1" applyBorder="1" applyAlignment="1">
      <alignment horizontal="center" vertical="center" wrapText="1"/>
    </xf>
    <xf numFmtId="0" fontId="193" fillId="0" borderId="47" xfId="1409" applyNumberFormat="1" applyFont="1" applyFill="1" applyBorder="1" applyAlignment="1">
      <alignment horizontal="center" vertical="center" wrapText="1"/>
    </xf>
    <xf numFmtId="1" fontId="193" fillId="0" borderId="47" xfId="1409" applyNumberFormat="1" applyFont="1" applyFill="1" applyBorder="1" applyAlignment="1">
      <alignment horizontal="center" vertical="center" wrapText="1"/>
    </xf>
    <xf numFmtId="1" fontId="193" fillId="0" borderId="47" xfId="1409" applyNumberFormat="1" applyFont="1" applyFill="1" applyBorder="1" applyAlignment="1">
      <alignment vertical="center" wrapText="1"/>
    </xf>
    <xf numFmtId="0" fontId="193" fillId="0" borderId="43" xfId="1409" applyNumberFormat="1" applyFont="1" applyFill="1" applyBorder="1" applyAlignment="1">
      <alignment vertical="center" wrapText="1"/>
    </xf>
    <xf numFmtId="3" fontId="230" fillId="0" borderId="43" xfId="1409" quotePrefix="1" applyNumberFormat="1" applyFont="1" applyFill="1" applyBorder="1" applyAlignment="1">
      <alignment horizontal="center" vertical="center" wrapText="1"/>
    </xf>
    <xf numFmtId="0" fontId="230" fillId="0" borderId="43" xfId="1409" quotePrefix="1" applyNumberFormat="1" applyFont="1" applyFill="1" applyBorder="1" applyAlignment="1">
      <alignment horizontal="center" vertical="center" wrapText="1"/>
    </xf>
    <xf numFmtId="3" fontId="230" fillId="0" borderId="0" xfId="1409" applyNumberFormat="1" applyFont="1" applyFill="1" applyBorder="1" applyAlignment="1">
      <alignment vertical="center" wrapText="1"/>
    </xf>
    <xf numFmtId="3" fontId="230" fillId="0" borderId="0" xfId="1409" applyNumberFormat="1" applyFont="1" applyFill="1" applyBorder="1" applyAlignment="1">
      <alignment horizontal="center" vertical="center" wrapText="1"/>
    </xf>
    <xf numFmtId="1" fontId="193" fillId="0" borderId="47" xfId="1409" applyNumberFormat="1" applyFont="1" applyFill="1" applyBorder="1" applyAlignment="1">
      <alignment horizontal="left" vertical="center" wrapText="1"/>
    </xf>
    <xf numFmtId="0" fontId="193" fillId="0" borderId="43" xfId="0" applyFont="1" applyFill="1" applyBorder="1" applyAlignment="1">
      <alignment horizontal="left" vertical="center" wrapText="1"/>
    </xf>
    <xf numFmtId="3" fontId="193" fillId="0" borderId="43" xfId="1" applyNumberFormat="1" applyFont="1" applyFill="1" applyBorder="1" applyAlignment="1">
      <alignment horizontal="right" vertical="center"/>
    </xf>
    <xf numFmtId="233" fontId="193" fillId="0" borderId="43" xfId="2" applyNumberFormat="1" applyFont="1" applyFill="1" applyBorder="1" applyAlignment="1">
      <alignment horizontal="right" vertical="center" wrapText="1"/>
    </xf>
    <xf numFmtId="1" fontId="193" fillId="0" borderId="43" xfId="1409" applyNumberFormat="1" applyFont="1" applyFill="1" applyBorder="1" applyAlignment="1">
      <alignment horizontal="left" vertical="center"/>
    </xf>
    <xf numFmtId="205" fontId="193" fillId="0" borderId="43" xfId="1418" applyNumberFormat="1" applyFont="1" applyFill="1" applyBorder="1" applyAlignment="1">
      <alignment horizontal="right" vertical="center"/>
    </xf>
    <xf numFmtId="3" fontId="193" fillId="0" borderId="43" xfId="1418" applyNumberFormat="1" applyFont="1" applyFill="1" applyBorder="1" applyAlignment="1">
      <alignment horizontal="right" vertical="center"/>
    </xf>
    <xf numFmtId="0" fontId="193" fillId="0" borderId="58" xfId="0" applyFont="1" applyFill="1" applyBorder="1" applyAlignment="1">
      <alignment horizontal="left" vertical="center" wrapText="1" indent="1"/>
    </xf>
    <xf numFmtId="205" fontId="195" fillId="0" borderId="43" xfId="1" applyNumberFormat="1" applyFont="1" applyFill="1" applyBorder="1" applyAlignment="1">
      <alignment horizontal="center" vertical="center" wrapText="1"/>
    </xf>
    <xf numFmtId="0" fontId="5" fillId="0" borderId="43" xfId="1409" applyNumberFormat="1" applyFont="1" applyFill="1" applyBorder="1" applyAlignment="1">
      <alignment horizontal="center" vertical="center" wrapText="1"/>
    </xf>
    <xf numFmtId="205" fontId="5" fillId="0" borderId="43" xfId="1" applyNumberFormat="1" applyFont="1" applyFill="1" applyBorder="1" applyAlignment="1">
      <alignment horizontal="right" vertical="center" wrapText="1"/>
    </xf>
    <xf numFmtId="3" fontId="5" fillId="0" borderId="43" xfId="1409" quotePrefix="1" applyNumberFormat="1" applyFont="1" applyFill="1" applyBorder="1" applyAlignment="1">
      <alignment horizontal="right" vertical="center" wrapText="1"/>
    </xf>
    <xf numFmtId="3" fontId="195" fillId="0" borderId="43" xfId="1409" quotePrefix="1" applyNumberFormat="1" applyFont="1" applyFill="1" applyBorder="1" applyAlignment="1">
      <alignment horizontal="right" vertical="center" wrapText="1"/>
    </xf>
    <xf numFmtId="10" fontId="195" fillId="0" borderId="43" xfId="2" quotePrefix="1" applyNumberFormat="1" applyFont="1" applyFill="1" applyBorder="1" applyAlignment="1">
      <alignment horizontal="right" vertical="center" wrapText="1"/>
    </xf>
    <xf numFmtId="3" fontId="195" fillId="0" borderId="43" xfId="2" quotePrefix="1" applyNumberFormat="1" applyFont="1" applyFill="1" applyBorder="1" applyAlignment="1">
      <alignment horizontal="center" vertical="center" wrapText="1"/>
    </xf>
    <xf numFmtId="1" fontId="5" fillId="0" borderId="0" xfId="1409" applyNumberFormat="1" applyFont="1" applyFill="1" applyBorder="1" applyAlignment="1">
      <alignment horizontal="right" vertical="center"/>
    </xf>
    <xf numFmtId="1" fontId="5" fillId="0" borderId="0" xfId="1409" applyNumberFormat="1" applyFont="1" applyFill="1" applyBorder="1" applyAlignment="1">
      <alignment vertical="center"/>
    </xf>
    <xf numFmtId="3" fontId="5" fillId="0" borderId="0" xfId="1409" applyNumberFormat="1" applyFont="1" applyFill="1" applyBorder="1" applyAlignment="1">
      <alignment vertical="center"/>
    </xf>
    <xf numFmtId="3" fontId="193" fillId="0" borderId="43" xfId="1" applyNumberFormat="1" applyFont="1" applyFill="1" applyBorder="1" applyAlignment="1">
      <alignment horizontal="center" vertical="center" wrapText="1"/>
    </xf>
    <xf numFmtId="205" fontId="195" fillId="0" borderId="43" xfId="1" applyNumberFormat="1" applyFont="1" applyFill="1" applyBorder="1" applyAlignment="1">
      <alignment horizontal="right" vertical="center" wrapText="1"/>
    </xf>
    <xf numFmtId="0" fontId="193" fillId="0" borderId="0" xfId="0" applyFont="1" applyFill="1" applyAlignment="1">
      <alignment wrapText="1"/>
    </xf>
    <xf numFmtId="0" fontId="193" fillId="0" borderId="43" xfId="0" applyFont="1" applyFill="1" applyBorder="1" applyAlignment="1">
      <alignment wrapText="1"/>
    </xf>
    <xf numFmtId="10" fontId="192" fillId="0" borderId="0" xfId="1409" applyNumberFormat="1" applyFont="1" applyFill="1" applyBorder="1" applyAlignment="1">
      <alignment vertical="center"/>
    </xf>
    <xf numFmtId="1" fontId="229" fillId="0" borderId="43" xfId="1409" applyNumberFormat="1" applyFont="1" applyFill="1" applyBorder="1" applyAlignment="1">
      <alignment vertical="center" wrapText="1"/>
    </xf>
    <xf numFmtId="0" fontId="192" fillId="0" borderId="43" xfId="0" applyFont="1" applyFill="1" applyBorder="1" applyAlignment="1">
      <alignment vertical="center" wrapText="1"/>
    </xf>
    <xf numFmtId="0" fontId="192" fillId="0" borderId="43" xfId="0" applyFont="1" applyFill="1" applyBorder="1" applyAlignment="1">
      <alignment horizontal="center" vertical="center" wrapText="1"/>
    </xf>
    <xf numFmtId="3" fontId="192" fillId="0" borderId="43" xfId="1408" applyNumberFormat="1" applyFont="1" applyFill="1" applyBorder="1" applyAlignment="1">
      <alignment horizontal="right" vertical="center"/>
    </xf>
    <xf numFmtId="231" fontId="192" fillId="0" borderId="0" xfId="1409" applyNumberFormat="1" applyFont="1" applyFill="1" applyBorder="1" applyAlignment="1">
      <alignment vertical="center"/>
    </xf>
    <xf numFmtId="0" fontId="193" fillId="0" borderId="43" xfId="0" applyFont="1" applyFill="1" applyBorder="1" applyAlignment="1">
      <alignment horizontal="center" vertical="center" wrapText="1" shrinkToFit="1"/>
    </xf>
    <xf numFmtId="1" fontId="195" fillId="0" borderId="0" xfId="1409" applyNumberFormat="1" applyFont="1" applyFill="1" applyBorder="1" applyAlignment="1">
      <alignment vertical="center" wrapText="1"/>
    </xf>
    <xf numFmtId="0" fontId="195" fillId="0" borderId="0" xfId="1409" applyNumberFormat="1" applyFont="1" applyFill="1" applyBorder="1" applyAlignment="1">
      <alignment horizontal="center" vertical="center" wrapText="1"/>
    </xf>
    <xf numFmtId="1" fontId="194" fillId="0" borderId="0" xfId="1409" applyNumberFormat="1" applyFont="1" applyFill="1" applyBorder="1" applyAlignment="1">
      <alignment vertical="center"/>
    </xf>
    <xf numFmtId="3" fontId="199" fillId="0" borderId="43" xfId="1409" applyNumberFormat="1" applyFont="1" applyFill="1" applyBorder="1" applyAlignment="1">
      <alignment horizontal="center" vertical="center" wrapText="1"/>
    </xf>
    <xf numFmtId="3" fontId="195" fillId="0" borderId="43" xfId="1409" applyNumberFormat="1" applyFont="1" applyFill="1" applyBorder="1" applyAlignment="1">
      <alignment vertical="center" wrapText="1"/>
    </xf>
    <xf numFmtId="3" fontId="5" fillId="0" borderId="43" xfId="1409" applyNumberFormat="1" applyFont="1" applyFill="1" applyBorder="1" applyAlignment="1">
      <alignment horizontal="right" vertical="center"/>
    </xf>
    <xf numFmtId="3" fontId="195" fillId="0" borderId="43" xfId="1409" applyNumberFormat="1" applyFont="1" applyFill="1" applyBorder="1" applyAlignment="1">
      <alignment horizontal="left" vertical="center" wrapText="1"/>
    </xf>
    <xf numFmtId="3" fontId="199" fillId="0" borderId="43" xfId="1409" applyNumberFormat="1" applyFont="1" applyFill="1" applyBorder="1" applyAlignment="1">
      <alignment vertical="center" wrapText="1"/>
    </xf>
    <xf numFmtId="1" fontId="5" fillId="0" borderId="43" xfId="1409" applyNumberFormat="1" applyFont="1" applyFill="1" applyBorder="1" applyAlignment="1">
      <alignment vertical="center"/>
    </xf>
    <xf numFmtId="3" fontId="195" fillId="0" borderId="43" xfId="1409" applyNumberFormat="1" applyFont="1" applyFill="1" applyBorder="1" applyAlignment="1">
      <alignment vertical="center"/>
    </xf>
    <xf numFmtId="1" fontId="195" fillId="0" borderId="0" xfId="1409" applyNumberFormat="1" applyFont="1" applyFill="1" applyAlignment="1">
      <alignment horizontal="center" vertical="center" wrapText="1"/>
    </xf>
    <xf numFmtId="1" fontId="195" fillId="0" borderId="0" xfId="1409" applyNumberFormat="1" applyFont="1" applyFill="1" applyAlignment="1">
      <alignment horizontal="right" vertical="center"/>
    </xf>
    <xf numFmtId="3" fontId="49" fillId="0" borderId="43" xfId="0" applyNumberFormat="1" applyFont="1" applyFill="1" applyBorder="1" applyAlignment="1">
      <alignment horizontal="center" vertical="center" wrapText="1"/>
    </xf>
    <xf numFmtId="3" fontId="209" fillId="0" borderId="43" xfId="0" applyNumberFormat="1" applyFont="1" applyFill="1" applyBorder="1" applyAlignment="1">
      <alignment horizontal="center" vertical="center" wrapText="1"/>
    </xf>
    <xf numFmtId="3" fontId="209" fillId="0" borderId="43" xfId="0" applyNumberFormat="1" applyFont="1" applyFill="1" applyBorder="1" applyAlignment="1">
      <alignment vertical="center" wrapText="1"/>
    </xf>
    <xf numFmtId="0" fontId="178" fillId="0" borderId="43" xfId="0" applyFont="1" applyFill="1" applyBorder="1" applyAlignment="1">
      <alignment horizontal="center" vertical="center" wrapText="1"/>
    </xf>
    <xf numFmtId="3" fontId="178" fillId="0" borderId="43" xfId="0" applyNumberFormat="1" applyFont="1" applyFill="1" applyBorder="1" applyAlignment="1">
      <alignment vertical="center" wrapText="1"/>
    </xf>
    <xf numFmtId="0" fontId="247" fillId="0" borderId="43" xfId="0" applyFont="1" applyFill="1" applyBorder="1" applyAlignment="1">
      <alignment vertical="center" wrapText="1"/>
    </xf>
    <xf numFmtId="3" fontId="248" fillId="0" borderId="43" xfId="0" applyNumberFormat="1" applyFont="1" applyFill="1" applyBorder="1" applyAlignment="1">
      <alignment vertical="center" wrapText="1"/>
    </xf>
    <xf numFmtId="3" fontId="247" fillId="0" borderId="43" xfId="0" applyNumberFormat="1" applyFont="1" applyFill="1" applyBorder="1" applyAlignment="1">
      <alignment vertical="center" wrapText="1"/>
    </xf>
    <xf numFmtId="0" fontId="209" fillId="0" borderId="43" xfId="0" applyFont="1" applyFill="1" applyBorder="1" applyAlignment="1">
      <alignment horizontal="center" vertical="center" wrapText="1"/>
    </xf>
    <xf numFmtId="205" fontId="49" fillId="0" borderId="43" xfId="1422" applyNumberFormat="1" applyFont="1" applyFill="1" applyBorder="1" applyAlignment="1">
      <alignment vertical="center" wrapText="1"/>
    </xf>
    <xf numFmtId="205" fontId="249" fillId="0" borderId="37" xfId="1422" applyNumberFormat="1" applyFont="1" applyFill="1" applyBorder="1" applyAlignment="1">
      <alignment horizontal="center" vertical="center" wrapText="1"/>
    </xf>
    <xf numFmtId="3" fontId="222" fillId="0" borderId="0" xfId="0" applyNumberFormat="1" applyFont="1" applyFill="1" applyAlignment="1">
      <alignment vertical="center" wrapText="1"/>
    </xf>
    <xf numFmtId="0" fontId="180" fillId="0" borderId="43" xfId="0" applyFont="1" applyFill="1" applyBorder="1" applyAlignment="1">
      <alignment vertical="center" wrapText="1"/>
    </xf>
    <xf numFmtId="14" fontId="180" fillId="0" borderId="43" xfId="0" applyNumberFormat="1" applyFont="1" applyFill="1" applyBorder="1" applyAlignment="1">
      <alignment horizontal="center" vertical="center" wrapText="1"/>
    </xf>
    <xf numFmtId="14" fontId="180" fillId="0" borderId="43" xfId="0" quotePrefix="1" applyNumberFormat="1" applyFont="1" applyFill="1" applyBorder="1" applyAlignment="1">
      <alignment vertical="center" wrapText="1"/>
    </xf>
    <xf numFmtId="3" fontId="180" fillId="0" borderId="43" xfId="0" applyNumberFormat="1" applyFont="1" applyFill="1" applyBorder="1" applyAlignment="1">
      <alignment vertical="center" wrapText="1"/>
    </xf>
    <xf numFmtId="0" fontId="180" fillId="0" borderId="0" xfId="0" applyFont="1" applyFill="1" applyAlignment="1">
      <alignment vertical="center" wrapText="1"/>
    </xf>
    <xf numFmtId="14" fontId="49" fillId="0" borderId="43" xfId="0" applyNumberFormat="1" applyFont="1" applyFill="1" applyBorder="1" applyAlignment="1">
      <alignment vertical="center" wrapText="1"/>
    </xf>
    <xf numFmtId="172" fontId="49" fillId="0" borderId="43" xfId="1421" applyNumberFormat="1" applyFont="1" applyFill="1" applyBorder="1" applyAlignment="1">
      <alignment horizontal="center" vertical="center" wrapText="1"/>
    </xf>
    <xf numFmtId="172" fontId="49" fillId="0" borderId="43" xfId="1421" applyNumberFormat="1" applyFont="1" applyFill="1" applyBorder="1" applyAlignment="1">
      <alignment vertical="center" wrapText="1"/>
    </xf>
    <xf numFmtId="0" fontId="222" fillId="0" borderId="0" xfId="0" applyFont="1" applyFill="1" applyAlignment="1">
      <alignment vertical="center" wrapText="1"/>
    </xf>
    <xf numFmtId="0" fontId="247" fillId="0" borderId="43" xfId="0" applyFont="1" applyFill="1" applyBorder="1" applyAlignment="1">
      <alignment horizontal="center" vertical="center" wrapText="1"/>
    </xf>
    <xf numFmtId="3" fontId="247" fillId="0" borderId="43" xfId="0" applyNumberFormat="1" applyFont="1" applyFill="1" applyBorder="1" applyAlignment="1">
      <alignment horizontal="center" vertical="center" wrapText="1"/>
    </xf>
    <xf numFmtId="0" fontId="248" fillId="0" borderId="43" xfId="0" applyFont="1" applyFill="1" applyBorder="1" applyAlignment="1">
      <alignment vertical="center" wrapText="1"/>
    </xf>
    <xf numFmtId="0" fontId="247" fillId="0" borderId="0" xfId="0" applyFont="1" applyFill="1" applyAlignment="1">
      <alignment vertical="center" wrapText="1"/>
    </xf>
    <xf numFmtId="14" fontId="209" fillId="0" borderId="43" xfId="0" applyNumberFormat="1" applyFont="1" applyFill="1" applyBorder="1" applyAlignment="1">
      <alignment vertical="center" wrapText="1"/>
    </xf>
    <xf numFmtId="0" fontId="251" fillId="0" borderId="0" xfId="1423" applyFont="1" applyFill="1"/>
    <xf numFmtId="172" fontId="251" fillId="0" borderId="0" xfId="1424" applyFont="1" applyFill="1"/>
    <xf numFmtId="0" fontId="250" fillId="0" borderId="0" xfId="1423" applyFont="1" applyFill="1" applyAlignment="1">
      <alignment horizontal="center"/>
    </xf>
    <xf numFmtId="0" fontId="210" fillId="0" borderId="0" xfId="1423" applyFont="1" applyFill="1" applyAlignment="1">
      <alignment horizontal="right"/>
    </xf>
    <xf numFmtId="0" fontId="209" fillId="0" borderId="0" xfId="1423" applyFont="1" applyFill="1" applyAlignment="1">
      <alignment horizontal="center"/>
    </xf>
    <xf numFmtId="0" fontId="178" fillId="0" borderId="0" xfId="1423" applyFont="1" applyFill="1" applyAlignment="1">
      <alignment horizontal="center"/>
    </xf>
    <xf numFmtId="0" fontId="209" fillId="0" borderId="0" xfId="1423" applyFont="1" applyFill="1" applyAlignment="1">
      <alignment horizontal="left"/>
    </xf>
    <xf numFmtId="0" fontId="253" fillId="0" borderId="0" xfId="1423" applyFont="1" applyFill="1" applyAlignment="1">
      <alignment horizontal="center"/>
    </xf>
    <xf numFmtId="0" fontId="253" fillId="0" borderId="0" xfId="1423" applyFont="1" applyFill="1"/>
    <xf numFmtId="172" fontId="253" fillId="0" borderId="0" xfId="1424" applyFont="1" applyFill="1"/>
    <xf numFmtId="0" fontId="178" fillId="0" borderId="0" xfId="1423" applyFont="1" applyFill="1" applyBorder="1" applyAlignment="1">
      <alignment horizontal="center" vertical="center" wrapText="1"/>
    </xf>
    <xf numFmtId="0" fontId="178" fillId="0" borderId="43" xfId="1423" applyFont="1" applyFill="1" applyBorder="1" applyAlignment="1">
      <alignment horizontal="center" vertical="center" wrapText="1"/>
    </xf>
    <xf numFmtId="0" fontId="178" fillId="0" borderId="43" xfId="1423" applyFont="1" applyFill="1" applyBorder="1" applyAlignment="1">
      <alignment horizontal="center" vertical="center"/>
    </xf>
    <xf numFmtId="0" fontId="178" fillId="0" borderId="43" xfId="1423" applyFont="1" applyFill="1" applyBorder="1" applyAlignment="1">
      <alignment horizontal="left" vertical="center" wrapText="1"/>
    </xf>
    <xf numFmtId="3" fontId="178" fillId="0" borderId="43" xfId="1423" applyNumberFormat="1" applyFont="1" applyFill="1" applyBorder="1" applyAlignment="1">
      <alignment vertical="center"/>
    </xf>
    <xf numFmtId="169" fontId="254" fillId="0" borderId="43" xfId="1423" applyNumberFormat="1" applyFont="1" applyFill="1" applyBorder="1" applyAlignment="1">
      <alignment vertical="center" shrinkToFit="1"/>
    </xf>
    <xf numFmtId="169" fontId="254" fillId="0" borderId="0" xfId="1423" applyNumberFormat="1" applyFont="1" applyFill="1" applyBorder="1" applyAlignment="1">
      <alignment vertical="center"/>
    </xf>
    <xf numFmtId="0" fontId="254" fillId="0" borderId="0" xfId="1423" applyFont="1" applyFill="1" applyAlignment="1">
      <alignment vertical="center"/>
    </xf>
    <xf numFmtId="235" fontId="254" fillId="0" borderId="0" xfId="1423" applyNumberFormat="1" applyFont="1" applyFill="1" applyAlignment="1">
      <alignment vertical="center"/>
    </xf>
    <xf numFmtId="172" fontId="254" fillId="0" borderId="0" xfId="1424" applyFont="1" applyFill="1" applyAlignment="1">
      <alignment vertical="center"/>
    </xf>
    <xf numFmtId="0" fontId="209" fillId="0" borderId="43" xfId="1423" applyFont="1" applyFill="1" applyBorder="1" applyAlignment="1">
      <alignment horizontal="center" vertical="center"/>
    </xf>
    <xf numFmtId="0" fontId="209" fillId="0" borderId="43" xfId="1423" applyFont="1" applyFill="1" applyBorder="1" applyAlignment="1">
      <alignment vertical="center" wrapText="1"/>
    </xf>
    <xf numFmtId="3" fontId="209" fillId="0" borderId="43" xfId="1423" applyNumberFormat="1" applyFont="1" applyFill="1" applyBorder="1" applyAlignment="1">
      <alignment vertical="center"/>
    </xf>
    <xf numFmtId="0" fontId="209" fillId="0" borderId="43" xfId="1423" applyFont="1" applyFill="1" applyBorder="1" applyAlignment="1">
      <alignment vertical="center" shrinkToFit="1"/>
    </xf>
    <xf numFmtId="0" fontId="209" fillId="0" borderId="0" xfId="1423" applyFont="1" applyFill="1"/>
    <xf numFmtId="3" fontId="178" fillId="0" borderId="43" xfId="1423" applyNumberFormat="1" applyFont="1" applyFill="1" applyBorder="1" applyAlignment="1">
      <alignment horizontal="right" vertical="center"/>
    </xf>
    <xf numFmtId="0" fontId="178" fillId="0" borderId="43" xfId="1423" applyFont="1" applyFill="1" applyBorder="1" applyAlignment="1">
      <alignment horizontal="center" vertical="center" shrinkToFit="1"/>
    </xf>
    <xf numFmtId="236" fontId="178" fillId="0" borderId="0" xfId="1423" applyNumberFormat="1" applyFont="1" applyFill="1" applyBorder="1" applyAlignment="1">
      <alignment horizontal="center" vertical="center"/>
    </xf>
    <xf numFmtId="0" fontId="178" fillId="0" borderId="0" xfId="1423" applyFont="1" applyFill="1" applyAlignment="1">
      <alignment horizontal="center" vertical="center"/>
    </xf>
    <xf numFmtId="172" fontId="209" fillId="0" borderId="0" xfId="1424" applyFont="1" applyFill="1"/>
    <xf numFmtId="0" fontId="251" fillId="0" borderId="0" xfId="1423" applyFont="1" applyFill="1" applyAlignment="1">
      <alignment horizontal="center"/>
    </xf>
    <xf numFmtId="0" fontId="250" fillId="0" borderId="0" xfId="1425" applyFont="1" applyFill="1" applyAlignment="1"/>
    <xf numFmtId="0" fontId="195" fillId="0" borderId="0" xfId="1425" applyFont="1" applyFill="1"/>
    <xf numFmtId="0" fontId="195" fillId="0" borderId="0" xfId="1425" applyFont="1" applyFill="1" applyAlignment="1">
      <alignment horizontal="center"/>
    </xf>
    <xf numFmtId="0" fontId="158" fillId="0" borderId="0" xfId="1425" applyFont="1" applyFill="1"/>
    <xf numFmtId="0" fontId="158" fillId="0" borderId="43" xfId="1425" applyFont="1" applyFill="1" applyBorder="1" applyAlignment="1">
      <alignment horizontal="center" vertical="center" wrapText="1"/>
    </xf>
    <xf numFmtId="0" fontId="158" fillId="0" borderId="47" xfId="1425" applyFont="1" applyFill="1" applyBorder="1" applyAlignment="1">
      <alignment horizontal="center" vertical="center" wrapText="1"/>
    </xf>
    <xf numFmtId="0" fontId="158" fillId="0" borderId="67" xfId="1425" applyFont="1" applyFill="1" applyBorder="1" applyAlignment="1">
      <alignment horizontal="center" vertical="center" wrapText="1"/>
    </xf>
    <xf numFmtId="0" fontId="158" fillId="0" borderId="68" xfId="1425" applyFont="1" applyFill="1" applyBorder="1" applyAlignment="1">
      <alignment horizontal="center" vertical="center"/>
    </xf>
    <xf numFmtId="0" fontId="256" fillId="0" borderId="42" xfId="1425" applyFont="1" applyFill="1" applyBorder="1" applyAlignment="1">
      <alignment horizontal="center" vertical="center"/>
    </xf>
    <xf numFmtId="238" fontId="256" fillId="0" borderId="42" xfId="1426" applyNumberFormat="1" applyFont="1" applyFill="1" applyBorder="1" applyAlignment="1">
      <alignment horizontal="right" vertical="center"/>
    </xf>
    <xf numFmtId="238" fontId="256" fillId="0" borderId="69" xfId="1426" applyNumberFormat="1" applyFont="1" applyFill="1" applyBorder="1" applyAlignment="1">
      <alignment horizontal="right" vertical="center"/>
    </xf>
    <xf numFmtId="0" fontId="158" fillId="0" borderId="0" xfId="1425" applyFont="1" applyFill="1" applyAlignment="1">
      <alignment horizontal="left" vertical="center"/>
    </xf>
    <xf numFmtId="0" fontId="158" fillId="0" borderId="70" xfId="1425" applyFont="1" applyFill="1" applyBorder="1" applyAlignment="1">
      <alignment horizontal="center" vertical="center"/>
    </xf>
    <xf numFmtId="0" fontId="158" fillId="0" borderId="3" xfId="1425" applyFont="1" applyFill="1" applyBorder="1" applyAlignment="1">
      <alignment horizontal="left" vertical="center"/>
    </xf>
    <xf numFmtId="238" fontId="158" fillId="0" borderId="3" xfId="1426" applyNumberFormat="1" applyFont="1" applyFill="1" applyBorder="1" applyAlignment="1">
      <alignment horizontal="right" vertical="center"/>
    </xf>
    <xf numFmtId="238" fontId="158" fillId="0" borderId="71" xfId="1426" applyNumberFormat="1" applyFont="1" applyFill="1" applyBorder="1" applyAlignment="1">
      <alignment horizontal="right" vertical="center"/>
    </xf>
    <xf numFmtId="0" fontId="36" fillId="0" borderId="70" xfId="1425" applyFont="1" applyFill="1" applyBorder="1" applyAlignment="1">
      <alignment horizontal="center" vertical="center"/>
    </xf>
    <xf numFmtId="0" fontId="36" fillId="0" borderId="3" xfId="1425" applyFont="1" applyFill="1" applyBorder="1" applyAlignment="1">
      <alignment horizontal="left" vertical="center"/>
    </xf>
    <xf numFmtId="238" fontId="36" fillId="0" borderId="3" xfId="1426" applyNumberFormat="1" applyFont="1" applyFill="1" applyBorder="1" applyAlignment="1">
      <alignment horizontal="right" vertical="center"/>
    </xf>
    <xf numFmtId="238" fontId="36" fillId="0" borderId="71" xfId="1426" applyNumberFormat="1" applyFont="1" applyFill="1" applyBorder="1" applyAlignment="1">
      <alignment horizontal="right" vertical="center"/>
    </xf>
    <xf numFmtId="0" fontId="36" fillId="0" borderId="0" xfId="1425" applyFont="1" applyFill="1" applyAlignment="1">
      <alignment horizontal="left" vertical="center"/>
    </xf>
    <xf numFmtId="238" fontId="257" fillId="0" borderId="3" xfId="1426" applyNumberFormat="1" applyFont="1" applyFill="1" applyBorder="1" applyAlignment="1">
      <alignment horizontal="right" vertical="center"/>
    </xf>
    <xf numFmtId="0" fontId="36" fillId="0" borderId="3" xfId="1427" applyFont="1" applyFill="1" applyBorder="1" applyAlignment="1">
      <alignment horizontal="left" vertical="center" wrapText="1"/>
    </xf>
    <xf numFmtId="0" fontId="36" fillId="0" borderId="3" xfId="1425" applyFont="1" applyFill="1" applyBorder="1" applyAlignment="1">
      <alignment vertical="center" wrapText="1"/>
    </xf>
    <xf numFmtId="0" fontId="36" fillId="0" borderId="70" xfId="1425" applyFont="1" applyFill="1" applyBorder="1" applyAlignment="1">
      <alignment horizontal="center" vertical="center" wrapText="1"/>
    </xf>
    <xf numFmtId="0" fontId="158" fillId="0" borderId="72" xfId="1425" applyFont="1" applyFill="1" applyBorder="1" applyAlignment="1">
      <alignment horizontal="center" vertical="center" wrapText="1"/>
    </xf>
    <xf numFmtId="0" fontId="158" fillId="0" borderId="73" xfId="1425" applyFont="1" applyFill="1" applyBorder="1" applyAlignment="1">
      <alignment vertical="center" wrapText="1"/>
    </xf>
    <xf numFmtId="238" fontId="158" fillId="0" borderId="73" xfId="1426" applyNumberFormat="1" applyFont="1" applyFill="1" applyBorder="1" applyAlignment="1">
      <alignment horizontal="right" vertical="center"/>
    </xf>
    <xf numFmtId="238" fontId="158" fillId="0" borderId="74" xfId="1426" applyNumberFormat="1" applyFont="1" applyFill="1" applyBorder="1" applyAlignment="1">
      <alignment horizontal="right" vertical="center"/>
    </xf>
    <xf numFmtId="0" fontId="40" fillId="0" borderId="0" xfId="1425" applyFont="1" applyFill="1"/>
    <xf numFmtId="0" fontId="259" fillId="0" borderId="0" xfId="1428" applyFont="1" applyFill="1"/>
    <xf numFmtId="0" fontId="260" fillId="0" borderId="0" xfId="1428" applyFont="1" applyFill="1" applyAlignment="1">
      <alignment vertical="center"/>
    </xf>
    <xf numFmtId="0" fontId="260" fillId="0" borderId="0" xfId="1428" applyFont="1" applyFill="1"/>
    <xf numFmtId="0" fontId="260" fillId="0" borderId="0" xfId="1428" applyFont="1" applyFill="1" applyAlignment="1">
      <alignment horizontal="center"/>
    </xf>
    <xf numFmtId="0" fontId="261" fillId="0" borderId="0" xfId="1428" applyFont="1" applyFill="1" applyAlignment="1">
      <alignment horizontal="right" vertical="center" wrapText="1"/>
    </xf>
    <xf numFmtId="0" fontId="258" fillId="0" borderId="43" xfId="1428" applyFont="1" applyFill="1" applyBorder="1" applyAlignment="1">
      <alignment horizontal="center" vertical="center" wrapText="1"/>
    </xf>
    <xf numFmtId="0" fontId="259" fillId="0" borderId="43" xfId="1428" applyFont="1" applyFill="1" applyBorder="1" applyAlignment="1">
      <alignment vertical="center"/>
    </xf>
    <xf numFmtId="0" fontId="258" fillId="0" borderId="43" xfId="1428" applyFont="1" applyFill="1" applyBorder="1" applyAlignment="1">
      <alignment horizontal="left" vertical="center"/>
    </xf>
    <xf numFmtId="1" fontId="258" fillId="0" borderId="43" xfId="1421" applyNumberFormat="1" applyFont="1" applyFill="1" applyBorder="1" applyAlignment="1">
      <alignment horizontal="center" vertical="center"/>
    </xf>
    <xf numFmtId="3" fontId="258" fillId="0" borderId="43" xfId="1428" applyNumberFormat="1" applyFont="1" applyFill="1" applyBorder="1" applyAlignment="1">
      <alignment vertical="center"/>
    </xf>
    <xf numFmtId="3" fontId="258" fillId="0" borderId="43" xfId="1421" applyNumberFormat="1" applyFont="1" applyFill="1" applyBorder="1" applyAlignment="1">
      <alignment horizontal="right" vertical="center"/>
    </xf>
    <xf numFmtId="3" fontId="258" fillId="0" borderId="43" xfId="1421" applyNumberFormat="1" applyFont="1" applyFill="1" applyBorder="1" applyAlignment="1">
      <alignment horizontal="center" vertical="center" wrapText="1"/>
    </xf>
    <xf numFmtId="0" fontId="259" fillId="0" borderId="0" xfId="1428" applyFont="1" applyFill="1" applyAlignment="1">
      <alignment vertical="center"/>
    </xf>
    <xf numFmtId="3" fontId="258" fillId="0" borderId="0" xfId="1428" applyNumberFormat="1" applyFont="1" applyFill="1" applyAlignment="1">
      <alignment vertical="center"/>
    </xf>
    <xf numFmtId="3" fontId="259" fillId="0" borderId="0" xfId="1428" applyNumberFormat="1" applyFont="1" applyFill="1" applyAlignment="1">
      <alignment vertical="center"/>
    </xf>
    <xf numFmtId="0" fontId="259" fillId="0" borderId="43" xfId="1428" quotePrefix="1" applyNumberFormat="1" applyFont="1" applyFill="1" applyBorder="1" applyAlignment="1">
      <alignment horizontal="center" vertical="center"/>
    </xf>
    <xf numFmtId="0" fontId="259" fillId="0" borderId="43" xfId="1428" applyFont="1" applyFill="1" applyBorder="1" applyAlignment="1">
      <alignment vertical="center" wrapText="1"/>
    </xf>
    <xf numFmtId="3" fontId="259" fillId="0" borderId="43" xfId="1428" applyNumberFormat="1" applyFont="1" applyFill="1" applyBorder="1" applyAlignment="1">
      <alignment horizontal="center"/>
    </xf>
    <xf numFmtId="3" fontId="259" fillId="0" borderId="43" xfId="1428" applyNumberFormat="1" applyFont="1" applyFill="1" applyBorder="1" applyAlignment="1">
      <alignment vertical="center"/>
    </xf>
    <xf numFmtId="3" fontId="259" fillId="0" borderId="43" xfId="1428" applyNumberFormat="1" applyFont="1" applyFill="1" applyBorder="1" applyAlignment="1">
      <alignment horizontal="center" vertical="center" wrapText="1"/>
    </xf>
    <xf numFmtId="0" fontId="259" fillId="0" borderId="43" xfId="1428" applyFont="1" applyFill="1" applyBorder="1"/>
    <xf numFmtId="3" fontId="259" fillId="0" borderId="43" xfId="1428" applyNumberFormat="1" applyFont="1" applyFill="1" applyBorder="1" applyAlignment="1">
      <alignment horizontal="center" vertical="center"/>
    </xf>
    <xf numFmtId="0" fontId="259" fillId="0" borderId="0" xfId="1428" applyFont="1" applyFill="1" applyAlignment="1">
      <alignment horizontal="center" vertical="center" wrapText="1"/>
    </xf>
    <xf numFmtId="0" fontId="259" fillId="0" borderId="0" xfId="1428" applyFont="1" applyFill="1" applyAlignment="1">
      <alignment vertical="center" wrapText="1"/>
    </xf>
    <xf numFmtId="0" fontId="262" fillId="0" borderId="0" xfId="0" applyFont="1" applyFill="1"/>
    <xf numFmtId="0" fontId="168" fillId="0" borderId="0" xfId="0" applyFont="1" applyFill="1" applyAlignment="1">
      <alignment horizontal="left" vertical="center" wrapText="1"/>
    </xf>
    <xf numFmtId="0" fontId="207" fillId="0" borderId="0" xfId="0" applyFont="1" applyFill="1" applyAlignment="1">
      <alignment horizontal="left" vertical="center" wrapText="1"/>
    </xf>
    <xf numFmtId="0" fontId="133" fillId="0" borderId="0" xfId="0" applyFont="1" applyFill="1" applyAlignment="1">
      <alignment horizontal="left" vertical="center" wrapText="1"/>
    </xf>
    <xf numFmtId="0" fontId="221" fillId="0" borderId="0" xfId="0" applyFont="1" applyFill="1" applyBorder="1" applyAlignment="1">
      <alignment horizontal="center" vertical="center" wrapText="1"/>
    </xf>
    <xf numFmtId="0" fontId="132" fillId="0" borderId="30" xfId="0" applyFont="1" applyFill="1" applyBorder="1" applyAlignment="1">
      <alignment horizontal="center" vertical="center" wrapText="1"/>
    </xf>
    <xf numFmtId="0" fontId="137" fillId="0" borderId="30" xfId="0" applyFont="1" applyFill="1" applyBorder="1" applyAlignment="1">
      <alignment horizontal="center" vertical="center" wrapText="1"/>
    </xf>
    <xf numFmtId="231" fontId="137" fillId="0" borderId="30" xfId="0" applyNumberFormat="1" applyFont="1" applyFill="1" applyBorder="1" applyAlignment="1">
      <alignment horizontal="center" vertical="center" wrapText="1"/>
    </xf>
    <xf numFmtId="3" fontId="137" fillId="0" borderId="30" xfId="0" applyNumberFormat="1" applyFont="1" applyFill="1" applyBorder="1" applyAlignment="1">
      <alignment horizontal="right" vertical="center" wrapText="1"/>
    </xf>
    <xf numFmtId="0" fontId="133" fillId="0" borderId="0" xfId="0" applyFont="1" applyFill="1" applyAlignment="1">
      <alignment horizontal="center" vertical="center" wrapText="1"/>
    </xf>
    <xf numFmtId="3" fontId="137" fillId="0" borderId="43" xfId="0" applyNumberFormat="1" applyFont="1" applyFill="1" applyBorder="1" applyAlignment="1">
      <alignment horizontal="center" vertical="center" wrapText="1"/>
    </xf>
    <xf numFmtId="0" fontId="137" fillId="0" borderId="43" xfId="0" applyFont="1" applyFill="1" applyBorder="1" applyAlignment="1">
      <alignment horizontal="center" vertical="center" wrapText="1"/>
    </xf>
    <xf numFmtId="3" fontId="137" fillId="0" borderId="43" xfId="0" applyNumberFormat="1" applyFont="1" applyFill="1" applyBorder="1" applyAlignment="1">
      <alignment horizontal="right" vertical="center" wrapText="1"/>
    </xf>
    <xf numFmtId="0" fontId="137" fillId="0" borderId="8" xfId="0" applyFont="1" applyFill="1" applyBorder="1" applyAlignment="1">
      <alignment horizontal="center" vertical="center" wrapText="1"/>
    </xf>
    <xf numFmtId="3" fontId="133" fillId="0" borderId="0" xfId="0" applyNumberFormat="1" applyFont="1" applyFill="1" applyAlignment="1">
      <alignment horizontal="left" vertical="center" wrapText="1"/>
    </xf>
    <xf numFmtId="3" fontId="137" fillId="0" borderId="43" xfId="0" applyNumberFormat="1" applyFont="1" applyFill="1" applyBorder="1" applyAlignment="1">
      <alignment horizontal="right" vertical="center"/>
    </xf>
    <xf numFmtId="0" fontId="137" fillId="0" borderId="43" xfId="0" applyFont="1" applyFill="1" applyBorder="1" applyAlignment="1">
      <alignment vertical="center"/>
    </xf>
    <xf numFmtId="0" fontId="133" fillId="0" borderId="43" xfId="0" applyFont="1" applyFill="1" applyBorder="1" applyAlignment="1">
      <alignment horizontal="left" vertical="center"/>
    </xf>
    <xf numFmtId="205" fontId="40" fillId="0" borderId="43" xfId="1" applyNumberFormat="1" applyFont="1" applyFill="1" applyBorder="1" applyAlignment="1">
      <alignment horizontal="right" vertical="center" wrapText="1"/>
    </xf>
    <xf numFmtId="0" fontId="133" fillId="0" borderId="43" xfId="0" applyFont="1" applyFill="1" applyBorder="1" applyAlignment="1">
      <alignment horizontal="center" vertical="center" wrapText="1"/>
    </xf>
    <xf numFmtId="0" fontId="133" fillId="0" borderId="0" xfId="0" applyFont="1" applyFill="1" applyAlignment="1">
      <alignment horizontal="left" vertical="center"/>
    </xf>
    <xf numFmtId="0" fontId="133" fillId="0" borderId="43" xfId="0" applyFont="1" applyFill="1" applyBorder="1" applyAlignment="1">
      <alignment horizontal="left" vertical="center" wrapText="1"/>
    </xf>
    <xf numFmtId="3" fontId="133" fillId="0" borderId="43" xfId="0" applyNumberFormat="1" applyFont="1" applyFill="1" applyBorder="1" applyAlignment="1">
      <alignment horizontal="center" vertical="center" wrapText="1"/>
    </xf>
    <xf numFmtId="231" fontId="133" fillId="0" borderId="43" xfId="0" applyNumberFormat="1" applyFont="1" applyFill="1" applyBorder="1" applyAlignment="1">
      <alignment horizontal="center" vertical="center" wrapText="1"/>
    </xf>
    <xf numFmtId="3" fontId="133" fillId="0" borderId="43" xfId="1" applyNumberFormat="1" applyFont="1" applyFill="1" applyBorder="1" applyAlignment="1">
      <alignment horizontal="right" vertical="center" wrapText="1"/>
    </xf>
    <xf numFmtId="3" fontId="133" fillId="0" borderId="43" xfId="0" applyNumberFormat="1" applyFont="1" applyFill="1" applyBorder="1" applyAlignment="1">
      <alignment horizontal="right" vertical="center" wrapText="1"/>
    </xf>
    <xf numFmtId="3" fontId="40" fillId="0" borderId="43" xfId="1" applyNumberFormat="1" applyFont="1" applyFill="1" applyBorder="1" applyAlignment="1">
      <alignment horizontal="right" vertical="center" wrapText="1"/>
    </xf>
    <xf numFmtId="3" fontId="133" fillId="0" borderId="0" xfId="0" applyNumberFormat="1" applyFont="1" applyFill="1" applyAlignment="1">
      <alignment horizontal="center" vertical="center" wrapText="1"/>
    </xf>
    <xf numFmtId="3" fontId="265" fillId="0" borderId="43" xfId="0" applyNumberFormat="1" applyFont="1" applyFill="1" applyBorder="1" applyAlignment="1">
      <alignment horizontal="right" vertical="center" wrapText="1"/>
    </xf>
    <xf numFmtId="3" fontId="133" fillId="0" borderId="43" xfId="0" applyNumberFormat="1" applyFont="1" applyFill="1" applyBorder="1" applyAlignment="1">
      <alignment horizontal="right" vertical="center"/>
    </xf>
    <xf numFmtId="0" fontId="137" fillId="0" borderId="46" xfId="0" applyFont="1" applyFill="1" applyBorder="1" applyAlignment="1">
      <alignment vertical="center"/>
    </xf>
    <xf numFmtId="0" fontId="40" fillId="0" borderId="43" xfId="0" applyFont="1" applyFill="1" applyBorder="1" applyAlignment="1">
      <alignment horizontal="center" vertical="center"/>
    </xf>
    <xf numFmtId="0" fontId="133" fillId="0" borderId="43" xfId="0" applyFont="1" applyFill="1" applyBorder="1" applyAlignment="1">
      <alignment vertical="center" wrapText="1"/>
    </xf>
    <xf numFmtId="0" fontId="133" fillId="0" borderId="0" xfId="0" applyFont="1" applyFill="1" applyAlignment="1">
      <alignment horizontal="center" vertical="center"/>
    </xf>
    <xf numFmtId="3" fontId="137" fillId="0" borderId="43" xfId="0" applyNumberFormat="1" applyFont="1" applyFill="1" applyBorder="1" applyAlignment="1">
      <alignment vertical="center" wrapText="1"/>
    </xf>
    <xf numFmtId="3" fontId="133" fillId="0" borderId="43" xfId="0" applyNumberFormat="1" applyFont="1" applyFill="1" applyBorder="1" applyAlignment="1">
      <alignment vertical="center" wrapText="1"/>
    </xf>
    <xf numFmtId="205" fontId="133" fillId="0" borderId="43" xfId="1" applyNumberFormat="1" applyFont="1" applyFill="1" applyBorder="1" applyAlignment="1">
      <alignment horizontal="right" vertical="center"/>
    </xf>
    <xf numFmtId="205" fontId="133" fillId="0" borderId="43" xfId="0" applyNumberFormat="1" applyFont="1" applyFill="1" applyBorder="1" applyAlignment="1">
      <alignment horizontal="right" vertical="center"/>
    </xf>
    <xf numFmtId="205" fontId="133" fillId="0" borderId="43" xfId="1" applyNumberFormat="1" applyFont="1" applyFill="1" applyBorder="1" applyAlignment="1">
      <alignment horizontal="right" vertical="center" wrapText="1"/>
    </xf>
    <xf numFmtId="205" fontId="133" fillId="0" borderId="43" xfId="0" applyNumberFormat="1" applyFont="1" applyFill="1" applyBorder="1" applyAlignment="1">
      <alignment horizontal="right" vertical="center" wrapText="1"/>
    </xf>
    <xf numFmtId="0" fontId="132" fillId="0" borderId="0" xfId="0" applyFont="1" applyFill="1" applyAlignment="1">
      <alignment horizontal="left" vertical="center" wrapText="1"/>
    </xf>
    <xf numFmtId="0" fontId="137" fillId="0" borderId="43" xfId="0" applyFont="1" applyFill="1" applyBorder="1" applyAlignment="1">
      <alignment vertical="center" wrapText="1"/>
    </xf>
    <xf numFmtId="0" fontId="137" fillId="0" borderId="46" xfId="0" applyFont="1" applyFill="1" applyBorder="1" applyAlignment="1">
      <alignment vertical="center" wrapText="1"/>
    </xf>
    <xf numFmtId="0" fontId="137" fillId="0" borderId="43" xfId="0" applyFont="1" applyFill="1" applyBorder="1" applyAlignment="1">
      <alignment horizontal="left" vertical="center" wrapText="1"/>
    </xf>
    <xf numFmtId="3" fontId="133" fillId="0" borderId="43" xfId="0" applyNumberFormat="1" applyFont="1" applyFill="1" applyBorder="1" applyAlignment="1">
      <alignment horizontal="left" vertical="center" wrapText="1"/>
    </xf>
    <xf numFmtId="205" fontId="40" fillId="0" borderId="43" xfId="1" applyNumberFormat="1" applyFont="1" applyFill="1" applyBorder="1" applyAlignment="1">
      <alignment horizontal="right" vertical="center"/>
    </xf>
    <xf numFmtId="0" fontId="40" fillId="0" borderId="43" xfId="0" applyFont="1" applyFill="1" applyBorder="1" applyAlignment="1">
      <alignment horizontal="left" vertical="center"/>
    </xf>
    <xf numFmtId="0" fontId="40" fillId="0" borderId="0" xfId="0" applyFont="1" applyFill="1" applyAlignment="1">
      <alignment horizontal="center" vertical="center"/>
    </xf>
    <xf numFmtId="0" fontId="40" fillId="0" borderId="0" xfId="0" applyFont="1" applyFill="1" applyAlignment="1">
      <alignment horizontal="left" vertical="center"/>
    </xf>
    <xf numFmtId="3" fontId="133" fillId="0" borderId="43" xfId="1" applyNumberFormat="1" applyFont="1" applyFill="1" applyBorder="1" applyAlignment="1">
      <alignment horizontal="center" vertical="center" wrapText="1"/>
    </xf>
    <xf numFmtId="231" fontId="133" fillId="0" borderId="43" xfId="1" applyNumberFormat="1" applyFont="1" applyFill="1" applyBorder="1" applyAlignment="1">
      <alignment horizontal="center" vertical="center" wrapText="1"/>
    </xf>
    <xf numFmtId="231" fontId="137" fillId="0" borderId="43" xfId="0" applyNumberFormat="1" applyFont="1" applyFill="1" applyBorder="1" applyAlignment="1">
      <alignment horizontal="center" vertical="center" wrapText="1"/>
    </xf>
    <xf numFmtId="3" fontId="137" fillId="0" borderId="43" xfId="1" applyNumberFormat="1" applyFont="1" applyFill="1" applyBorder="1" applyAlignment="1">
      <alignment horizontal="center" vertical="center" wrapText="1"/>
    </xf>
    <xf numFmtId="231" fontId="137" fillId="0" borderId="43" xfId="1" applyNumberFormat="1" applyFont="1" applyFill="1" applyBorder="1" applyAlignment="1">
      <alignment horizontal="center" vertical="center" wrapText="1"/>
    </xf>
    <xf numFmtId="205" fontId="137" fillId="0" borderId="43" xfId="1" applyNumberFormat="1" applyFont="1" applyFill="1" applyBorder="1" applyAlignment="1">
      <alignment horizontal="right" vertical="center" wrapText="1"/>
    </xf>
    <xf numFmtId="205" fontId="137" fillId="0" borderId="43" xfId="0" applyNumberFormat="1" applyFont="1" applyFill="1" applyBorder="1" applyAlignment="1">
      <alignment horizontal="left" vertical="center"/>
    </xf>
    <xf numFmtId="173" fontId="137" fillId="0" borderId="0" xfId="0" applyNumberFormat="1" applyFont="1" applyFill="1" applyAlignment="1">
      <alignment horizontal="left" vertical="center"/>
    </xf>
    <xf numFmtId="0" fontId="137" fillId="0" borderId="0" xfId="0" applyFont="1" applyFill="1" applyAlignment="1">
      <alignment horizontal="left" vertical="center"/>
    </xf>
    <xf numFmtId="205" fontId="133" fillId="0" borderId="43" xfId="1" applyNumberFormat="1" applyFont="1" applyFill="1" applyBorder="1" applyAlignment="1">
      <alignment horizontal="center" vertical="center" wrapText="1"/>
    </xf>
    <xf numFmtId="173" fontId="133" fillId="0" borderId="0" xfId="0" applyNumberFormat="1" applyFont="1" applyFill="1" applyAlignment="1">
      <alignment horizontal="left" vertical="center"/>
    </xf>
    <xf numFmtId="205" fontId="133" fillId="0" borderId="43" xfId="0" applyNumberFormat="1" applyFont="1" applyFill="1" applyBorder="1" applyAlignment="1">
      <alignment horizontal="center" vertical="center" wrapText="1"/>
    </xf>
    <xf numFmtId="205" fontId="133" fillId="0" borderId="0" xfId="0" applyNumberFormat="1" applyFont="1" applyFill="1" applyAlignment="1">
      <alignment horizontal="left" vertical="center" wrapText="1"/>
    </xf>
    <xf numFmtId="3" fontId="133" fillId="0" borderId="0" xfId="1" applyNumberFormat="1" applyFont="1" applyFill="1" applyBorder="1" applyAlignment="1">
      <alignment horizontal="right" vertical="center" wrapText="1"/>
    </xf>
    <xf numFmtId="231" fontId="133" fillId="0" borderId="0" xfId="1" applyNumberFormat="1" applyFont="1" applyFill="1" applyBorder="1" applyAlignment="1">
      <alignment horizontal="right" vertical="center" wrapText="1"/>
    </xf>
    <xf numFmtId="3" fontId="133" fillId="0" borderId="0" xfId="0" applyNumberFormat="1" applyFont="1" applyFill="1" applyAlignment="1">
      <alignment horizontal="right" vertical="center" wrapText="1"/>
    </xf>
    <xf numFmtId="43" fontId="133" fillId="0" borderId="0" xfId="0" applyNumberFormat="1" applyFont="1" applyFill="1" applyAlignment="1">
      <alignment horizontal="center" vertical="center" wrapText="1"/>
    </xf>
    <xf numFmtId="231" fontId="133" fillId="0" borderId="0" xfId="0" applyNumberFormat="1" applyFont="1" applyFill="1" applyAlignment="1">
      <alignment horizontal="center" vertical="center" wrapText="1"/>
    </xf>
    <xf numFmtId="0" fontId="132" fillId="0" borderId="43" xfId="0" applyFont="1" applyFill="1" applyBorder="1" applyAlignment="1"/>
    <xf numFmtId="0" fontId="132" fillId="0" borderId="46" xfId="0" applyFont="1" applyFill="1" applyBorder="1" applyAlignment="1"/>
    <xf numFmtId="0" fontId="40" fillId="0" borderId="43" xfId="0" applyFont="1" applyFill="1" applyBorder="1" applyAlignment="1">
      <alignment horizontal="left"/>
    </xf>
    <xf numFmtId="3" fontId="40" fillId="0" borderId="43" xfId="0" applyNumberFormat="1" applyFont="1" applyFill="1" applyBorder="1" applyAlignment="1">
      <alignment horizontal="center" wrapText="1"/>
    </xf>
    <xf numFmtId="0" fontId="40" fillId="0" borderId="43" xfId="0" applyFont="1" applyFill="1" applyBorder="1" applyAlignment="1">
      <alignment horizontal="center"/>
    </xf>
    <xf numFmtId="0" fontId="40" fillId="0" borderId="43" xfId="0" applyFont="1" applyFill="1" applyBorder="1" applyAlignment="1">
      <alignment horizontal="left" wrapText="1"/>
    </xf>
    <xf numFmtId="0" fontId="40" fillId="0" borderId="0" xfId="0" applyFont="1" applyFill="1" applyAlignment="1">
      <alignment horizontal="left"/>
    </xf>
    <xf numFmtId="205" fontId="132" fillId="0" borderId="43" xfId="1" applyNumberFormat="1" applyFont="1" applyFill="1" applyBorder="1" applyAlignment="1">
      <alignment horizontal="right" vertical="center" wrapText="1"/>
    </xf>
    <xf numFmtId="205" fontId="40" fillId="0" borderId="43" xfId="0" applyNumberFormat="1" applyFont="1" applyFill="1" applyBorder="1" applyAlignment="1">
      <alignment horizontal="left" vertical="center"/>
    </xf>
    <xf numFmtId="205" fontId="132" fillId="0" borderId="43" xfId="1" applyNumberFormat="1" applyFont="1" applyFill="1" applyBorder="1" applyAlignment="1">
      <alignment horizontal="center" vertical="center" wrapText="1"/>
    </xf>
    <xf numFmtId="0" fontId="132" fillId="0" borderId="43" xfId="0" applyFont="1" applyFill="1" applyBorder="1" applyAlignment="1">
      <alignment horizontal="center" vertical="center"/>
    </xf>
    <xf numFmtId="0" fontId="132" fillId="0" borderId="0" xfId="0" applyFont="1" applyFill="1" applyAlignment="1">
      <alignment horizontal="left" vertical="center"/>
    </xf>
    <xf numFmtId="0" fontId="40" fillId="0" borderId="0" xfId="0" applyFont="1" applyFill="1" applyAlignment="1">
      <alignment horizontal="center" vertical="center" wrapText="1"/>
    </xf>
    <xf numFmtId="0" fontId="132" fillId="0" borderId="0" xfId="1429" applyFont="1" applyFill="1" applyAlignment="1">
      <alignment horizontal="center" vertical="center"/>
    </xf>
    <xf numFmtId="0" fontId="40" fillId="0" borderId="0" xfId="1429" applyFont="1" applyFill="1" applyAlignment="1">
      <alignment horizontal="center" vertical="center"/>
    </xf>
    <xf numFmtId="0" fontId="40" fillId="0" borderId="0" xfId="1429" applyFont="1" applyFill="1" applyAlignment="1">
      <alignment vertical="center"/>
    </xf>
    <xf numFmtId="3" fontId="138" fillId="0" borderId="0" xfId="1429" applyNumberFormat="1" applyFont="1" applyFill="1" applyAlignment="1">
      <alignment horizontal="center" vertical="center" wrapText="1"/>
    </xf>
    <xf numFmtId="0" fontId="40" fillId="0" borderId="0" xfId="1429" applyFont="1" applyFill="1" applyBorder="1" applyAlignment="1">
      <alignment horizontal="center" vertical="center"/>
    </xf>
    <xf numFmtId="3" fontId="40" fillId="0" borderId="0" xfId="1429" applyNumberFormat="1" applyFont="1" applyFill="1" applyAlignment="1">
      <alignment horizontal="right" vertical="center"/>
    </xf>
    <xf numFmtId="3" fontId="40" fillId="0" borderId="0" xfId="1429" applyNumberFormat="1" applyFont="1" applyFill="1" applyAlignment="1">
      <alignment vertical="center"/>
    </xf>
    <xf numFmtId="3" fontId="40" fillId="0" borderId="0" xfId="1429" applyNumberFormat="1" applyFont="1" applyFill="1" applyAlignment="1">
      <alignment horizontal="center" vertical="center"/>
    </xf>
    <xf numFmtId="0" fontId="132" fillId="0" borderId="43" xfId="1429" applyFont="1" applyFill="1" applyBorder="1" applyAlignment="1">
      <alignment horizontal="center" vertical="center" wrapText="1"/>
    </xf>
    <xf numFmtId="3" fontId="132" fillId="0" borderId="43" xfId="1429" applyNumberFormat="1" applyFont="1" applyFill="1" applyBorder="1" applyAlignment="1">
      <alignment horizontal="center" vertical="center" wrapText="1"/>
    </xf>
    <xf numFmtId="3" fontId="132" fillId="0" borderId="0" xfId="1429" applyNumberFormat="1" applyFont="1" applyFill="1" applyAlignment="1">
      <alignment horizontal="center" vertical="center"/>
    </xf>
    <xf numFmtId="0" fontId="40" fillId="0" borderId="43" xfId="1429" applyFont="1" applyFill="1" applyBorder="1" applyAlignment="1">
      <alignment horizontal="center" vertical="center" wrapText="1"/>
    </xf>
    <xf numFmtId="0" fontId="132" fillId="0" borderId="43" xfId="1429" applyFont="1" applyFill="1" applyBorder="1" applyAlignment="1">
      <alignment vertical="center" wrapText="1"/>
    </xf>
    <xf numFmtId="3" fontId="40" fillId="0" borderId="43" xfId="1429" applyNumberFormat="1" applyFont="1" applyFill="1" applyBorder="1" applyAlignment="1">
      <alignment horizontal="right" vertical="center" wrapText="1"/>
    </xf>
    <xf numFmtId="0" fontId="40" fillId="0" borderId="43" xfId="1429" applyFont="1" applyFill="1" applyBorder="1" applyAlignment="1">
      <alignment vertical="center" wrapText="1"/>
    </xf>
    <xf numFmtId="3" fontId="40" fillId="0" borderId="43" xfId="1429" applyNumberFormat="1" applyFont="1" applyFill="1" applyBorder="1" applyAlignment="1">
      <alignment vertical="center" wrapText="1"/>
    </xf>
    <xf numFmtId="3" fontId="132" fillId="0" borderId="43" xfId="1429" applyNumberFormat="1" applyFont="1" applyFill="1" applyBorder="1" applyAlignment="1">
      <alignment horizontal="right" vertical="center" wrapText="1"/>
    </xf>
    <xf numFmtId="0" fontId="265" fillId="0" borderId="43" xfId="1429" applyFont="1" applyFill="1" applyBorder="1" applyAlignment="1">
      <alignment horizontal="center" vertical="center" wrapText="1"/>
    </xf>
    <xf numFmtId="0" fontId="265" fillId="0" borderId="47" xfId="1429" applyFont="1" applyFill="1" applyBorder="1" applyAlignment="1">
      <alignment vertical="center" wrapText="1"/>
    </xf>
    <xf numFmtId="0" fontId="265" fillId="0" borderId="47" xfId="1429" applyFont="1" applyFill="1" applyBorder="1" applyAlignment="1">
      <alignment horizontal="center" vertical="center"/>
    </xf>
    <xf numFmtId="0" fontId="265" fillId="0" borderId="47" xfId="1429" applyFont="1" applyFill="1" applyBorder="1" applyAlignment="1">
      <alignment horizontal="center" vertical="center" wrapText="1"/>
    </xf>
    <xf numFmtId="0" fontId="265" fillId="0" borderId="76" xfId="0" applyFont="1" applyFill="1" applyBorder="1" applyAlignment="1">
      <alignment horizontal="center" vertical="center" wrapText="1"/>
    </xf>
    <xf numFmtId="169" fontId="265" fillId="0" borderId="76" xfId="1" quotePrefix="1" applyFont="1" applyFill="1" applyBorder="1" applyAlignment="1">
      <alignment horizontal="center" vertical="center" wrapText="1"/>
    </xf>
    <xf numFmtId="14" fontId="265" fillId="0" borderId="47" xfId="1429" applyNumberFormat="1" applyFont="1" applyFill="1" applyBorder="1" applyAlignment="1">
      <alignment horizontal="center" vertical="center"/>
    </xf>
    <xf numFmtId="3" fontId="132" fillId="0" borderId="43" xfId="1429" applyNumberFormat="1" applyFont="1" applyFill="1" applyBorder="1" applyAlignment="1">
      <alignment horizontal="right" vertical="center"/>
    </xf>
    <xf numFmtId="0" fontId="265" fillId="0" borderId="0" xfId="1429" applyFont="1" applyFill="1" applyAlignment="1">
      <alignment horizontal="center" vertical="center"/>
    </xf>
    <xf numFmtId="0" fontId="265" fillId="0" borderId="0" xfId="1429" applyFont="1" applyFill="1" applyAlignment="1">
      <alignment vertical="center"/>
    </xf>
    <xf numFmtId="3" fontId="264" fillId="0" borderId="0" xfId="1429" applyNumberFormat="1" applyFont="1" applyFill="1" applyAlignment="1">
      <alignment horizontal="center" vertical="center" wrapText="1"/>
    </xf>
    <xf numFmtId="0" fontId="40" fillId="0" borderId="43" xfId="1429" applyFont="1" applyFill="1" applyBorder="1" applyAlignment="1">
      <alignment horizontal="center" vertical="center"/>
    </xf>
    <xf numFmtId="0" fontId="40" fillId="0" borderId="77" xfId="0" applyFont="1" applyFill="1" applyBorder="1" applyAlignment="1">
      <alignment horizontal="center" vertical="center" wrapText="1"/>
    </xf>
    <xf numFmtId="169" fontId="40" fillId="0" borderId="78" xfId="1" quotePrefix="1" applyFont="1" applyFill="1" applyBorder="1" applyAlignment="1">
      <alignment horizontal="center" vertical="center" wrapText="1"/>
    </xf>
    <xf numFmtId="14" fontId="40" fillId="0" borderId="43" xfId="1429" applyNumberFormat="1" applyFont="1" applyFill="1" applyBorder="1" applyAlignment="1">
      <alignment horizontal="center" vertical="center" wrapText="1"/>
    </xf>
    <xf numFmtId="3" fontId="40" fillId="0" borderId="43" xfId="1429" applyNumberFormat="1" applyFont="1" applyFill="1" applyBorder="1" applyAlignment="1">
      <alignment horizontal="right" vertical="center"/>
    </xf>
    <xf numFmtId="14" fontId="40" fillId="0" borderId="43" xfId="1429" applyNumberFormat="1" applyFont="1" applyFill="1" applyBorder="1" applyAlignment="1">
      <alignment vertical="center"/>
    </xf>
    <xf numFmtId="3" fontId="40" fillId="0" borderId="43" xfId="1429" applyNumberFormat="1" applyFont="1" applyFill="1" applyBorder="1" applyAlignment="1">
      <alignment vertical="center"/>
    </xf>
    <xf numFmtId="0" fontId="265" fillId="0" borderId="43" xfId="1429" applyFont="1" applyFill="1" applyBorder="1" applyAlignment="1">
      <alignment vertical="center" wrapText="1"/>
    </xf>
    <xf numFmtId="0" fontId="265" fillId="0" borderId="43" xfId="1429" applyFont="1" applyFill="1" applyBorder="1" applyAlignment="1">
      <alignment horizontal="center" vertical="center"/>
    </xf>
    <xf numFmtId="0" fontId="265" fillId="0" borderId="43" xfId="0" applyFont="1" applyFill="1" applyBorder="1" applyAlignment="1">
      <alignment horizontal="center" vertical="center" wrapText="1"/>
    </xf>
    <xf numFmtId="169" fontId="265" fillId="0" borderId="43" xfId="1" quotePrefix="1" applyFont="1" applyFill="1" applyBorder="1" applyAlignment="1">
      <alignment horizontal="center" vertical="center" wrapText="1"/>
    </xf>
    <xf numFmtId="14" fontId="265" fillId="0" borderId="43" xfId="1429" applyNumberFormat="1" applyFont="1" applyFill="1" applyBorder="1" applyAlignment="1">
      <alignment horizontal="center" vertical="center"/>
    </xf>
    <xf numFmtId="3" fontId="265" fillId="0" borderId="43" xfId="1429" applyNumberFormat="1" applyFont="1" applyFill="1" applyBorder="1" applyAlignment="1">
      <alignment horizontal="right" vertical="center"/>
    </xf>
    <xf numFmtId="14" fontId="265" fillId="0" borderId="43" xfId="1429" applyNumberFormat="1" applyFont="1" applyFill="1" applyBorder="1" applyAlignment="1">
      <alignment vertical="center"/>
    </xf>
    <xf numFmtId="3" fontId="265" fillId="0" borderId="43" xfId="1429" applyNumberFormat="1" applyFont="1" applyFill="1" applyBorder="1" applyAlignment="1">
      <alignment vertical="center"/>
    </xf>
    <xf numFmtId="14" fontId="40" fillId="0" borderId="43" xfId="1429" applyNumberFormat="1" applyFont="1" applyFill="1" applyBorder="1" applyAlignment="1">
      <alignment horizontal="center" vertical="center"/>
    </xf>
    <xf numFmtId="0" fontId="40" fillId="0" borderId="0" xfId="1429" applyFont="1" applyFill="1" applyBorder="1" applyAlignment="1">
      <alignment horizontal="center" vertical="center" wrapText="1"/>
    </xf>
    <xf numFmtId="3" fontId="132" fillId="0" borderId="31" xfId="1013" applyNumberFormat="1" applyFont="1" applyFill="1" applyBorder="1" applyAlignment="1">
      <alignment horizontal="center" vertical="center" wrapText="1" shrinkToFit="1"/>
    </xf>
    <xf numFmtId="3" fontId="132" fillId="0" borderId="32" xfId="1013" applyNumberFormat="1" applyFont="1" applyFill="1" applyBorder="1" applyAlignment="1">
      <alignment horizontal="center" vertical="center" wrapText="1" shrinkToFit="1"/>
    </xf>
    <xf numFmtId="3" fontId="132" fillId="0" borderId="33" xfId="1013" applyNumberFormat="1" applyFont="1" applyFill="1" applyBorder="1" applyAlignment="1">
      <alignment horizontal="center" vertical="center" wrapText="1" shrinkToFit="1"/>
    </xf>
    <xf numFmtId="3" fontId="132" fillId="0" borderId="34" xfId="1013" applyNumberFormat="1" applyFont="1" applyFill="1" applyBorder="1" applyAlignment="1">
      <alignment horizontal="center" vertical="center" wrapText="1" shrinkToFit="1"/>
    </xf>
    <xf numFmtId="3" fontId="132" fillId="0" borderId="0" xfId="1013" applyNumberFormat="1" applyFont="1" applyFill="1" applyBorder="1" applyAlignment="1">
      <alignment horizontal="center" vertical="center" wrapText="1" shrinkToFit="1"/>
    </xf>
    <xf numFmtId="3" fontId="132" fillId="0" borderId="35" xfId="1013" applyNumberFormat="1" applyFont="1" applyFill="1" applyBorder="1" applyAlignment="1">
      <alignment horizontal="center" vertical="center" wrapText="1" shrinkToFit="1"/>
    </xf>
    <xf numFmtId="3" fontId="132" fillId="0" borderId="36" xfId="1013" applyNumberFormat="1" applyFont="1" applyFill="1" applyBorder="1" applyAlignment="1">
      <alignment horizontal="center" vertical="center" wrapText="1" shrinkToFit="1"/>
    </xf>
    <xf numFmtId="3" fontId="132" fillId="0" borderId="30" xfId="1013" applyNumberFormat="1" applyFont="1" applyFill="1" applyBorder="1" applyAlignment="1">
      <alignment horizontal="center" vertical="center" wrapText="1" shrinkToFit="1"/>
    </xf>
    <xf numFmtId="3" fontId="132" fillId="0" borderId="37" xfId="1013" applyNumberFormat="1" applyFont="1" applyFill="1" applyBorder="1" applyAlignment="1">
      <alignment horizontal="center" vertical="center" wrapText="1" shrinkToFit="1"/>
    </xf>
    <xf numFmtId="3" fontId="134" fillId="0" borderId="0" xfId="1013" applyNumberFormat="1" applyFont="1" applyFill="1" applyAlignment="1">
      <alignment horizontal="center" vertical="center"/>
    </xf>
    <xf numFmtId="3" fontId="132" fillId="0" borderId="47" xfId="1013" applyNumberFormat="1" applyFont="1" applyFill="1" applyBorder="1" applyAlignment="1">
      <alignment horizontal="center" vertical="center" wrapText="1" shrinkToFit="1"/>
    </xf>
    <xf numFmtId="3" fontId="132" fillId="0" borderId="28" xfId="1013" applyNumberFormat="1" applyFont="1" applyFill="1" applyBorder="1" applyAlignment="1">
      <alignment horizontal="center" vertical="center" wrapText="1" shrinkToFit="1"/>
    </xf>
    <xf numFmtId="3" fontId="132" fillId="0" borderId="8" xfId="1013" applyNumberFormat="1" applyFont="1" applyFill="1" applyBorder="1" applyAlignment="1">
      <alignment horizontal="center" vertical="center" wrapText="1" shrinkToFit="1"/>
    </xf>
    <xf numFmtId="3" fontId="137" fillId="0" borderId="31" xfId="1013" applyNumberFormat="1" applyFont="1" applyFill="1" applyBorder="1" applyAlignment="1">
      <alignment horizontal="center" vertical="center" wrapText="1"/>
    </xf>
    <xf numFmtId="3" fontId="137" fillId="0" borderId="33" xfId="1013" applyNumberFormat="1" applyFont="1" applyFill="1" applyBorder="1" applyAlignment="1">
      <alignment horizontal="center" vertical="center" wrapText="1"/>
    </xf>
    <xf numFmtId="3" fontId="137" fillId="0" borderId="36" xfId="1013" applyNumberFormat="1" applyFont="1" applyFill="1" applyBorder="1" applyAlignment="1">
      <alignment horizontal="center" vertical="center" wrapText="1"/>
    </xf>
    <xf numFmtId="3" fontId="137" fillId="0" borderId="37" xfId="1013" applyNumberFormat="1" applyFont="1" applyFill="1" applyBorder="1" applyAlignment="1">
      <alignment horizontal="center" vertical="center" wrapText="1"/>
    </xf>
    <xf numFmtId="3" fontId="132" fillId="0" borderId="47" xfId="1013" applyNumberFormat="1" applyFont="1" applyFill="1" applyBorder="1" applyAlignment="1">
      <alignment horizontal="center" vertical="center" wrapText="1"/>
    </xf>
    <xf numFmtId="3" fontId="132" fillId="0" borderId="28" xfId="1013" applyNumberFormat="1" applyFont="1" applyFill="1" applyBorder="1" applyAlignment="1">
      <alignment horizontal="center" vertical="center" wrapText="1"/>
    </xf>
    <xf numFmtId="3" fontId="132" fillId="0" borderId="8" xfId="1013" applyNumberFormat="1" applyFont="1" applyFill="1" applyBorder="1" applyAlignment="1">
      <alignment horizontal="center" vertical="center" wrapText="1"/>
    </xf>
    <xf numFmtId="3" fontId="132" fillId="0" borderId="31" xfId="1013" applyNumberFormat="1" applyFont="1" applyFill="1" applyBorder="1" applyAlignment="1">
      <alignment horizontal="center" vertical="center" wrapText="1"/>
    </xf>
    <xf numFmtId="3" fontId="132" fillId="0" borderId="33" xfId="1013" applyNumberFormat="1" applyFont="1" applyFill="1" applyBorder="1" applyAlignment="1">
      <alignment horizontal="center" vertical="center" wrapText="1"/>
    </xf>
    <xf numFmtId="3" fontId="132" fillId="0" borderId="36" xfId="1013" applyNumberFormat="1" applyFont="1" applyFill="1" applyBorder="1" applyAlignment="1">
      <alignment horizontal="center" vertical="center" wrapText="1"/>
    </xf>
    <xf numFmtId="3" fontId="132" fillId="0" borderId="37" xfId="1013" applyNumberFormat="1" applyFont="1" applyFill="1" applyBorder="1" applyAlignment="1">
      <alignment horizontal="center" vertical="center" wrapText="1"/>
    </xf>
    <xf numFmtId="0" fontId="3" fillId="0" borderId="0" xfId="0" applyFont="1" applyFill="1" applyAlignment="1">
      <alignment horizontal="right" vertical="center" wrapText="1"/>
    </xf>
    <xf numFmtId="0" fontId="6" fillId="0" borderId="0" xfId="0" applyFont="1" applyFill="1" applyBorder="1" applyAlignment="1">
      <alignment horizontal="center" vertical="center" wrapText="1"/>
    </xf>
    <xf numFmtId="0" fontId="149" fillId="0" borderId="0" xfId="0" applyFont="1" applyAlignment="1">
      <alignment horizontal="center" vertical="center" wrapText="1"/>
    </xf>
    <xf numFmtId="3" fontId="132" fillId="0" borderId="0" xfId="1413" applyNumberFormat="1" applyFont="1" applyFill="1" applyAlignment="1">
      <alignment horizontal="center" vertical="center"/>
    </xf>
    <xf numFmtId="3" fontId="134" fillId="0" borderId="0" xfId="1413" applyNumberFormat="1" applyFont="1" applyFill="1" applyAlignment="1">
      <alignment horizontal="center" vertical="center"/>
    </xf>
    <xf numFmtId="3" fontId="132" fillId="0" borderId="42" xfId="1413" applyNumberFormat="1" applyFont="1" applyFill="1" applyBorder="1" applyAlignment="1">
      <alignment horizontal="center" vertical="center"/>
    </xf>
    <xf numFmtId="3" fontId="132" fillId="0" borderId="5" xfId="1413" applyNumberFormat="1" applyFont="1" applyFill="1" applyBorder="1" applyAlignment="1">
      <alignment horizontal="center" vertical="center"/>
    </xf>
    <xf numFmtId="3" fontId="132" fillId="0" borderId="47" xfId="1413" applyNumberFormat="1" applyFont="1" applyFill="1" applyBorder="1" applyAlignment="1">
      <alignment horizontal="center" vertical="center" wrapText="1"/>
    </xf>
    <xf numFmtId="3" fontId="132" fillId="0" borderId="8" xfId="1413" applyNumberFormat="1" applyFont="1" applyFill="1" applyBorder="1" applyAlignment="1">
      <alignment horizontal="center" vertical="center" wrapText="1"/>
    </xf>
    <xf numFmtId="3" fontId="132" fillId="0" borderId="44" xfId="1413" applyNumberFormat="1" applyFont="1" applyFill="1" applyBorder="1" applyAlignment="1">
      <alignment horizontal="center" vertical="center" wrapText="1"/>
    </xf>
    <xf numFmtId="3" fontId="132" fillId="0" borderId="45" xfId="1413" applyNumberFormat="1" applyFont="1" applyFill="1" applyBorder="1" applyAlignment="1">
      <alignment horizontal="center" vertical="center" wrapText="1"/>
    </xf>
    <xf numFmtId="3" fontId="132" fillId="0" borderId="46" xfId="1413" applyNumberFormat="1" applyFont="1" applyFill="1" applyBorder="1" applyAlignment="1">
      <alignment horizontal="center" vertical="center" wrapText="1"/>
    </xf>
    <xf numFmtId="168" fontId="132" fillId="0" borderId="31" xfId="1412" applyFont="1" applyFill="1" applyBorder="1" applyAlignment="1">
      <alignment horizontal="center" vertical="center" wrapText="1"/>
    </xf>
    <xf numFmtId="168" fontId="132" fillId="0" borderId="32" xfId="1412" applyFont="1" applyFill="1" applyBorder="1" applyAlignment="1">
      <alignment horizontal="center" vertical="center" wrapText="1"/>
    </xf>
    <xf numFmtId="168" fontId="132" fillId="0" borderId="33" xfId="1412" applyFont="1" applyFill="1" applyBorder="1" applyAlignment="1">
      <alignment horizontal="center" vertical="center" wrapText="1"/>
    </xf>
    <xf numFmtId="3" fontId="132" fillId="0" borderId="31" xfId="1413" applyNumberFormat="1" applyFont="1" applyFill="1" applyBorder="1" applyAlignment="1">
      <alignment horizontal="center" vertical="center" wrapText="1"/>
    </xf>
    <xf numFmtId="3" fontId="132" fillId="0" borderId="32" xfId="1413" applyNumberFormat="1" applyFont="1" applyFill="1" applyBorder="1" applyAlignment="1">
      <alignment horizontal="center" vertical="center" wrapText="1"/>
    </xf>
    <xf numFmtId="0" fontId="149" fillId="0" borderId="2" xfId="0" applyFont="1" applyBorder="1" applyAlignment="1">
      <alignment horizontal="center" vertical="center" wrapText="1"/>
    </xf>
    <xf numFmtId="0" fontId="149" fillId="0" borderId="8" xfId="0" applyFont="1" applyBorder="1" applyAlignment="1">
      <alignment horizontal="center" vertical="center" wrapText="1"/>
    </xf>
    <xf numFmtId="0" fontId="149" fillId="0" borderId="15" xfId="0" applyFont="1" applyBorder="1" applyAlignment="1">
      <alignment horizontal="center" vertical="center" wrapText="1"/>
    </xf>
    <xf numFmtId="0" fontId="149" fillId="0" borderId="39" xfId="0" applyFont="1" applyBorder="1" applyAlignment="1">
      <alignment horizontal="center" vertical="center" wrapText="1"/>
    </xf>
    <xf numFmtId="3" fontId="150" fillId="0" borderId="0" xfId="0" applyNumberFormat="1" applyFont="1" applyAlignment="1">
      <alignment horizontal="center" vertical="center" wrapText="1"/>
    </xf>
    <xf numFmtId="0" fontId="150" fillId="0" borderId="0" xfId="0" applyFont="1" applyAlignment="1">
      <alignment horizontal="center" vertical="center" wrapText="1"/>
    </xf>
    <xf numFmtId="0" fontId="137" fillId="61" borderId="2" xfId="996" applyFont="1" applyFill="1" applyBorder="1" applyAlignment="1">
      <alignment horizontal="center" vertical="center" wrapText="1"/>
    </xf>
    <xf numFmtId="0" fontId="137" fillId="61" borderId="28" xfId="996" applyFont="1" applyFill="1" applyBorder="1" applyAlignment="1">
      <alignment horizontal="center" vertical="center" wrapText="1"/>
    </xf>
    <xf numFmtId="0" fontId="137" fillId="61" borderId="8" xfId="996" applyFont="1" applyFill="1" applyBorder="1" applyAlignment="1">
      <alignment horizontal="center" vertical="center" wrapText="1"/>
    </xf>
    <xf numFmtId="0" fontId="137" fillId="61" borderId="15" xfId="996" applyFont="1" applyFill="1" applyBorder="1" applyAlignment="1">
      <alignment horizontal="center" vertical="center" wrapText="1"/>
    </xf>
    <xf numFmtId="0" fontId="137" fillId="61" borderId="10" xfId="996" applyFont="1" applyFill="1" applyBorder="1" applyAlignment="1">
      <alignment horizontal="center" vertical="center" wrapText="1"/>
    </xf>
    <xf numFmtId="3" fontId="161" fillId="61" borderId="38" xfId="996" applyNumberFormat="1" applyFont="1" applyFill="1" applyBorder="1" applyAlignment="1">
      <alignment horizontal="center" vertical="center" wrapText="1"/>
    </xf>
    <xf numFmtId="3" fontId="161" fillId="61" borderId="28" xfId="996" applyNumberFormat="1" applyFont="1" applyFill="1" applyBorder="1" applyAlignment="1">
      <alignment horizontal="center" vertical="center" wrapText="1"/>
    </xf>
    <xf numFmtId="0" fontId="137" fillId="61" borderId="31" xfId="996" applyFont="1" applyFill="1" applyBorder="1" applyAlignment="1">
      <alignment horizontal="center" vertical="center" wrapText="1"/>
    </xf>
    <xf numFmtId="0" fontId="137" fillId="61" borderId="32" xfId="996" applyFont="1" applyFill="1" applyBorder="1" applyAlignment="1">
      <alignment horizontal="center" vertical="center" wrapText="1"/>
    </xf>
    <xf numFmtId="0" fontId="137" fillId="61" borderId="33" xfId="996" applyFont="1" applyFill="1" applyBorder="1" applyAlignment="1">
      <alignment horizontal="center" vertical="center" wrapText="1"/>
    </xf>
    <xf numFmtId="3" fontId="135" fillId="61" borderId="0" xfId="996" applyNumberFormat="1" applyFont="1" applyFill="1" applyAlignment="1">
      <alignment horizontal="center" vertical="center"/>
    </xf>
    <xf numFmtId="0" fontId="137" fillId="0" borderId="0" xfId="0" applyFont="1" applyFill="1" applyAlignment="1">
      <alignment horizontal="center" vertical="center"/>
    </xf>
    <xf numFmtId="3" fontId="137" fillId="61" borderId="38" xfId="996" applyNumberFormat="1" applyFont="1" applyFill="1" applyBorder="1" applyAlignment="1">
      <alignment horizontal="center" vertical="center" wrapText="1"/>
    </xf>
    <xf numFmtId="3" fontId="137" fillId="61" borderId="28" xfId="996" applyNumberFormat="1" applyFont="1" applyFill="1" applyBorder="1" applyAlignment="1">
      <alignment horizontal="center" vertical="center" wrapText="1"/>
    </xf>
    <xf numFmtId="3" fontId="137" fillId="61" borderId="4" xfId="996" applyNumberFormat="1" applyFont="1" applyFill="1" applyBorder="1" applyAlignment="1">
      <alignment horizontal="center" vertical="center" wrapText="1"/>
    </xf>
    <xf numFmtId="3" fontId="163" fillId="61" borderId="38" xfId="996" applyNumberFormat="1" applyFont="1" applyFill="1" applyBorder="1" applyAlignment="1">
      <alignment horizontal="center" vertical="center" wrapText="1"/>
    </xf>
    <xf numFmtId="3" fontId="163" fillId="61" borderId="4" xfId="996" applyNumberFormat="1" applyFont="1" applyFill="1" applyBorder="1" applyAlignment="1">
      <alignment horizontal="center" vertical="center" wrapText="1"/>
    </xf>
    <xf numFmtId="3" fontId="163" fillId="61" borderId="28" xfId="996" applyNumberFormat="1" applyFont="1" applyFill="1" applyBorder="1" applyAlignment="1">
      <alignment horizontal="center" vertical="center" wrapText="1"/>
    </xf>
    <xf numFmtId="3" fontId="161" fillId="61" borderId="4" xfId="996" applyNumberFormat="1" applyFont="1" applyFill="1" applyBorder="1" applyAlignment="1">
      <alignment horizontal="center" vertical="center" wrapText="1"/>
    </xf>
    <xf numFmtId="4" fontId="165" fillId="61" borderId="2" xfId="996" applyNumberFormat="1" applyFont="1" applyFill="1" applyBorder="1" applyAlignment="1">
      <alignment horizontal="center" vertical="center" wrapText="1"/>
    </xf>
    <xf numFmtId="4" fontId="165" fillId="61" borderId="8" xfId="996" applyNumberFormat="1" applyFont="1" applyFill="1" applyBorder="1" applyAlignment="1">
      <alignment horizontal="center" vertical="center" wrapText="1"/>
    </xf>
    <xf numFmtId="3" fontId="137" fillId="61" borderId="2" xfId="996" applyNumberFormat="1" applyFont="1" applyFill="1" applyBorder="1" applyAlignment="1">
      <alignment horizontal="center" vertical="center" wrapText="1"/>
    </xf>
    <xf numFmtId="3" fontId="137" fillId="61" borderId="8" xfId="996" applyNumberFormat="1" applyFont="1" applyFill="1" applyBorder="1" applyAlignment="1">
      <alignment horizontal="center" vertical="center" wrapText="1"/>
    </xf>
    <xf numFmtId="3" fontId="137" fillId="61" borderId="3" xfId="996" applyNumberFormat="1" applyFont="1" applyFill="1" applyBorder="1" applyAlignment="1">
      <alignment horizontal="center" vertical="center" wrapText="1"/>
    </xf>
    <xf numFmtId="3" fontId="161" fillId="61" borderId="3" xfId="996" applyNumberFormat="1" applyFont="1" applyFill="1" applyBorder="1" applyAlignment="1">
      <alignment horizontal="center" vertical="center" wrapText="1"/>
    </xf>
    <xf numFmtId="0" fontId="186" fillId="0" borderId="43" xfId="0" applyFont="1" applyFill="1" applyBorder="1" applyAlignment="1">
      <alignment horizontal="center" vertical="center" wrapText="1"/>
    </xf>
    <xf numFmtId="0" fontId="188" fillId="0" borderId="43" xfId="0" applyFont="1" applyFill="1" applyBorder="1" applyAlignment="1">
      <alignment horizontal="center" vertical="center"/>
    </xf>
    <xf numFmtId="3" fontId="5" fillId="0" borderId="43" xfId="1409" applyNumberFormat="1" applyFont="1" applyFill="1" applyBorder="1" applyAlignment="1">
      <alignment horizontal="center" vertical="center" wrapText="1"/>
    </xf>
    <xf numFmtId="1" fontId="5" fillId="0" borderId="0" xfId="1409" applyNumberFormat="1" applyFont="1" applyFill="1" applyAlignment="1">
      <alignment horizontal="center" vertical="center"/>
    </xf>
    <xf numFmtId="1" fontId="5" fillId="0" borderId="0" xfId="1409" applyNumberFormat="1" applyFont="1" applyFill="1" applyAlignment="1">
      <alignment horizontal="center" vertical="center" wrapText="1"/>
    </xf>
    <xf numFmtId="1" fontId="194" fillId="0" borderId="0" xfId="1409" applyNumberFormat="1" applyFont="1" applyFill="1" applyAlignment="1">
      <alignment horizontal="center" vertical="center" wrapText="1"/>
    </xf>
    <xf numFmtId="1" fontId="191" fillId="0" borderId="30" xfId="1409" applyNumberFormat="1" applyFont="1" applyFill="1" applyBorder="1" applyAlignment="1">
      <alignment horizontal="right" vertical="center"/>
    </xf>
    <xf numFmtId="49" fontId="5" fillId="0" borderId="43" xfId="1409" applyNumberFormat="1" applyFont="1" applyFill="1" applyBorder="1" applyAlignment="1">
      <alignment horizontal="center" vertical="center" wrapText="1"/>
    </xf>
    <xf numFmtId="3" fontId="5" fillId="0" borderId="47" xfId="1409" applyNumberFormat="1" applyFont="1" applyFill="1" applyBorder="1" applyAlignment="1">
      <alignment horizontal="center" vertical="center" wrapText="1"/>
    </xf>
    <xf numFmtId="3" fontId="5" fillId="0" borderId="28" xfId="1409" applyNumberFormat="1" applyFont="1" applyFill="1" applyBorder="1" applyAlignment="1">
      <alignment horizontal="center" vertical="center" wrapText="1"/>
    </xf>
    <xf numFmtId="3" fontId="5" fillId="0" borderId="8" xfId="1409" applyNumberFormat="1" applyFont="1" applyFill="1" applyBorder="1" applyAlignment="1">
      <alignment horizontal="center" vertical="center" wrapText="1"/>
    </xf>
    <xf numFmtId="1" fontId="192" fillId="0" borderId="0" xfId="1409" applyNumberFormat="1" applyFont="1" applyFill="1" applyAlignment="1">
      <alignment horizontal="center" vertical="center"/>
    </xf>
    <xf numFmtId="1" fontId="197" fillId="0" borderId="0" xfId="1409" applyNumberFormat="1" applyFont="1" applyFill="1" applyAlignment="1">
      <alignment horizontal="center" vertical="center" wrapText="1"/>
    </xf>
    <xf numFmtId="1" fontId="198" fillId="0" borderId="0" xfId="1409" applyNumberFormat="1" applyFont="1" applyFill="1" applyAlignment="1">
      <alignment horizontal="center" vertical="center" wrapText="1"/>
    </xf>
    <xf numFmtId="0" fontId="148" fillId="0" borderId="0" xfId="0" applyFont="1" applyFill="1" applyAlignment="1">
      <alignment horizontal="center" vertical="center" wrapText="1"/>
    </xf>
    <xf numFmtId="3" fontId="180" fillId="0" borderId="0" xfId="0" applyNumberFormat="1" applyFont="1" applyFill="1" applyAlignment="1">
      <alignment horizontal="center" vertical="center" wrapText="1"/>
    </xf>
    <xf numFmtId="0" fontId="180" fillId="0" borderId="0" xfId="0" applyFont="1" applyFill="1" applyAlignment="1">
      <alignment horizontal="center" vertical="center" wrapText="1"/>
    </xf>
    <xf numFmtId="0" fontId="132" fillId="0" borderId="34" xfId="0" applyFont="1" applyFill="1" applyBorder="1" applyAlignment="1">
      <alignment horizontal="center" vertical="center" wrapText="1"/>
    </xf>
    <xf numFmtId="0" fontId="134" fillId="0" borderId="30" xfId="0" applyFont="1" applyFill="1" applyBorder="1" applyAlignment="1">
      <alignment horizontal="right" wrapText="1"/>
    </xf>
    <xf numFmtId="0" fontId="132" fillId="0" borderId="43" xfId="0" applyFont="1" applyFill="1" applyBorder="1" applyAlignment="1">
      <alignment horizontal="center" vertical="center" wrapText="1"/>
    </xf>
    <xf numFmtId="3" fontId="132" fillId="0" borderId="43" xfId="0" applyNumberFormat="1" applyFont="1" applyFill="1" applyBorder="1" applyAlignment="1">
      <alignment horizontal="center" vertical="center" wrapText="1"/>
    </xf>
    <xf numFmtId="231" fontId="132" fillId="0" borderId="43" xfId="0" applyNumberFormat="1" applyFont="1" applyFill="1" applyBorder="1" applyAlignment="1">
      <alignment horizontal="center" vertical="center" wrapText="1"/>
    </xf>
    <xf numFmtId="0" fontId="148" fillId="0" borderId="0" xfId="953" applyFont="1" applyFill="1" applyAlignment="1">
      <alignment horizontal="center" vertical="center"/>
    </xf>
    <xf numFmtId="1" fontId="180" fillId="0" borderId="0" xfId="953" applyNumberFormat="1" applyFont="1" applyFill="1" applyAlignment="1">
      <alignment horizontal="center" vertical="center"/>
    </xf>
    <xf numFmtId="0" fontId="180" fillId="0" borderId="0" xfId="953" applyFont="1" applyFill="1" applyAlignment="1">
      <alignment horizontal="center" vertical="center"/>
    </xf>
    <xf numFmtId="3" fontId="134" fillId="0" borderId="30" xfId="953" applyNumberFormat="1" applyFont="1" applyFill="1" applyBorder="1" applyAlignment="1">
      <alignment horizontal="center" vertical="center"/>
    </xf>
    <xf numFmtId="0" fontId="132" fillId="0" borderId="1" xfId="953" applyFont="1" applyFill="1" applyBorder="1" applyAlignment="1">
      <alignment horizontal="center" vertical="center" wrapText="1"/>
    </xf>
    <xf numFmtId="3" fontId="132" fillId="0" borderId="1" xfId="953" applyNumberFormat="1" applyFont="1" applyFill="1" applyBorder="1" applyAlignment="1">
      <alignment horizontal="center" vertical="center" wrapText="1"/>
    </xf>
    <xf numFmtId="0" fontId="220" fillId="0" borderId="0" xfId="0" applyFont="1" applyFill="1" applyAlignment="1">
      <alignment horizontal="center" vertical="center" wrapText="1"/>
    </xf>
    <xf numFmtId="1" fontId="193" fillId="0" borderId="0" xfId="1409" applyNumberFormat="1" applyFont="1" applyFill="1" applyBorder="1" applyAlignment="1">
      <alignment horizontal="left" vertical="center" wrapText="1"/>
    </xf>
    <xf numFmtId="3" fontId="192" fillId="0" borderId="0" xfId="1409" applyNumberFormat="1" applyFont="1" applyFill="1" applyBorder="1" applyAlignment="1">
      <alignment horizontal="center" vertical="center" wrapText="1"/>
    </xf>
    <xf numFmtId="3" fontId="193" fillId="0" borderId="0" xfId="1409" applyNumberFormat="1" applyFont="1" applyFill="1" applyBorder="1" applyAlignment="1">
      <alignment horizontal="center" vertical="center" wrapText="1"/>
    </xf>
    <xf numFmtId="3" fontId="192" fillId="0" borderId="43" xfId="1409" applyNumberFormat="1" applyFont="1" applyFill="1" applyBorder="1" applyAlignment="1">
      <alignment horizontal="center" vertical="center" wrapText="1"/>
    </xf>
    <xf numFmtId="3" fontId="192" fillId="0" borderId="47" xfId="1409" applyNumberFormat="1" applyFont="1" applyFill="1" applyBorder="1" applyAlignment="1">
      <alignment horizontal="center" vertical="center" wrapText="1"/>
    </xf>
    <xf numFmtId="3" fontId="192" fillId="0" borderId="28" xfId="1409" applyNumberFormat="1" applyFont="1" applyFill="1" applyBorder="1" applyAlignment="1">
      <alignment horizontal="center" vertical="center" wrapText="1"/>
    </xf>
    <xf numFmtId="3" fontId="192" fillId="0" borderId="8" xfId="1409" applyNumberFormat="1" applyFont="1" applyFill="1" applyBorder="1" applyAlignment="1">
      <alignment horizontal="center" vertical="center" wrapText="1"/>
    </xf>
    <xf numFmtId="1" fontId="191" fillId="0" borderId="0" xfId="1409" applyNumberFormat="1" applyFont="1" applyFill="1" applyBorder="1" applyAlignment="1">
      <alignment horizontal="center" vertical="center" wrapText="1"/>
    </xf>
    <xf numFmtId="0" fontId="192" fillId="0" borderId="43" xfId="1409" applyNumberFormat="1" applyFont="1" applyFill="1" applyBorder="1" applyAlignment="1">
      <alignment horizontal="center" vertical="center" wrapText="1"/>
    </xf>
    <xf numFmtId="3" fontId="192" fillId="0" borderId="44" xfId="1409" applyNumberFormat="1" applyFont="1" applyFill="1" applyBorder="1" applyAlignment="1">
      <alignment horizontal="center" vertical="center" wrapText="1"/>
    </xf>
    <xf numFmtId="3" fontId="192" fillId="0" borderId="46" xfId="1409" applyNumberFormat="1" applyFont="1" applyFill="1" applyBorder="1" applyAlignment="1">
      <alignment horizontal="center" vertical="center" wrapText="1"/>
    </xf>
    <xf numFmtId="3" fontId="192" fillId="0" borderId="55" xfId="1409" applyNumberFormat="1" applyFont="1" applyFill="1" applyBorder="1" applyAlignment="1">
      <alignment horizontal="center" vertical="center" wrapText="1"/>
    </xf>
    <xf numFmtId="3" fontId="192" fillId="0" borderId="56" xfId="1409" applyNumberFormat="1" applyFont="1" applyFill="1" applyBorder="1" applyAlignment="1">
      <alignment horizontal="center" vertical="center" wrapText="1"/>
    </xf>
    <xf numFmtId="3" fontId="192" fillId="0" borderId="34" xfId="1409" applyNumberFormat="1" applyFont="1" applyFill="1" applyBorder="1" applyAlignment="1">
      <alignment horizontal="center" vertical="center" wrapText="1"/>
    </xf>
    <xf numFmtId="1" fontId="192" fillId="0" borderId="55" xfId="1409" applyNumberFormat="1" applyFont="1" applyFill="1" applyBorder="1" applyAlignment="1">
      <alignment horizontal="center" vertical="center" wrapText="1"/>
    </xf>
    <xf numFmtId="1" fontId="192" fillId="0" borderId="56" xfId="1409" applyNumberFormat="1" applyFont="1" applyFill="1" applyBorder="1" applyAlignment="1">
      <alignment horizontal="center" vertical="center" wrapText="1"/>
    </xf>
    <xf numFmtId="1" fontId="192" fillId="0" borderId="57" xfId="1409" applyNumberFormat="1" applyFont="1" applyFill="1" applyBorder="1" applyAlignment="1">
      <alignment horizontal="center" vertical="center" wrapText="1"/>
    </xf>
    <xf numFmtId="1" fontId="192" fillId="0" borderId="36" xfId="1409" applyNumberFormat="1" applyFont="1" applyFill="1" applyBorder="1" applyAlignment="1">
      <alignment horizontal="center" vertical="center" wrapText="1"/>
    </xf>
    <xf numFmtId="1" fontId="192" fillId="0" borderId="30" xfId="1409" applyNumberFormat="1" applyFont="1" applyFill="1" applyBorder="1" applyAlignment="1">
      <alignment horizontal="center" vertical="center" wrapText="1"/>
    </xf>
    <xf numFmtId="1" fontId="192" fillId="0" borderId="37" xfId="1409" applyNumberFormat="1" applyFont="1" applyFill="1" applyBorder="1" applyAlignment="1">
      <alignment horizontal="center" vertical="center" wrapText="1"/>
    </xf>
    <xf numFmtId="1" fontId="192" fillId="0" borderId="0" xfId="1409" applyNumberFormat="1" applyFont="1" applyFill="1" applyBorder="1" applyAlignment="1">
      <alignment horizontal="center" vertical="center"/>
    </xf>
    <xf numFmtId="1" fontId="197" fillId="0" borderId="0" xfId="1409" applyNumberFormat="1" applyFont="1" applyFill="1" applyBorder="1" applyAlignment="1">
      <alignment horizontal="center" vertical="center" wrapText="1"/>
    </xf>
    <xf numFmtId="1" fontId="228" fillId="0" borderId="0" xfId="1409" applyNumberFormat="1" applyFont="1" applyFill="1" applyBorder="1" applyAlignment="1">
      <alignment horizontal="center" vertical="center" wrapText="1"/>
    </xf>
    <xf numFmtId="1" fontId="191" fillId="0" borderId="0" xfId="1409" applyNumberFormat="1" applyFont="1" applyFill="1" applyBorder="1" applyAlignment="1">
      <alignment horizontal="right" vertical="center"/>
    </xf>
    <xf numFmtId="1" fontId="192" fillId="0" borderId="43" xfId="1409" applyNumberFormat="1" applyFont="1" applyFill="1" applyBorder="1" applyAlignment="1">
      <alignment horizontal="center" vertical="center" wrapText="1"/>
    </xf>
    <xf numFmtId="0" fontId="199" fillId="0" borderId="47" xfId="0" applyFont="1" applyFill="1" applyBorder="1" applyAlignment="1">
      <alignment horizontal="center" vertical="center" wrapText="1"/>
    </xf>
    <xf numFmtId="0" fontId="199" fillId="0" borderId="28" xfId="0" applyFont="1" applyFill="1" applyBorder="1" applyAlignment="1">
      <alignment horizontal="center" vertical="center" wrapText="1"/>
    </xf>
    <xf numFmtId="0" fontId="199" fillId="0" borderId="8" xfId="0" applyFont="1" applyFill="1" applyBorder="1" applyAlignment="1">
      <alignment horizontal="center" vertical="center" wrapText="1"/>
    </xf>
    <xf numFmtId="0" fontId="199" fillId="0" borderId="43" xfId="0" applyFont="1" applyFill="1" applyBorder="1" applyAlignment="1">
      <alignment horizontal="center" vertical="center" wrapText="1"/>
    </xf>
    <xf numFmtId="3" fontId="199" fillId="0" borderId="43" xfId="1409" applyNumberFormat="1" applyFont="1" applyFill="1" applyBorder="1" applyAlignment="1">
      <alignment horizontal="center" vertical="center" wrapText="1"/>
    </xf>
    <xf numFmtId="3" fontId="199" fillId="0" borderId="47" xfId="1409" applyNumberFormat="1" applyFont="1" applyFill="1" applyBorder="1" applyAlignment="1">
      <alignment horizontal="center" vertical="center" wrapText="1"/>
    </xf>
    <xf numFmtId="3" fontId="199" fillId="0" borderId="28" xfId="1409" applyNumberFormat="1" applyFont="1" applyFill="1" applyBorder="1" applyAlignment="1">
      <alignment horizontal="center" vertical="center" wrapText="1"/>
    </xf>
    <xf numFmtId="3" fontId="199" fillId="0" borderId="8" xfId="1409" applyNumberFormat="1" applyFont="1" applyFill="1" applyBorder="1" applyAlignment="1">
      <alignment horizontal="center" vertical="center" wrapText="1"/>
    </xf>
    <xf numFmtId="0" fontId="199" fillId="0" borderId="55" xfId="0" applyFont="1" applyFill="1" applyBorder="1" applyAlignment="1">
      <alignment horizontal="center" vertical="center" wrapText="1"/>
    </xf>
    <xf numFmtId="0" fontId="199" fillId="0" borderId="57" xfId="0" applyFont="1" applyFill="1" applyBorder="1" applyAlignment="1">
      <alignment horizontal="center" vertical="center" wrapText="1"/>
    </xf>
    <xf numFmtId="0" fontId="199" fillId="0" borderId="36" xfId="0" applyFont="1" applyFill="1" applyBorder="1" applyAlignment="1">
      <alignment horizontal="center" vertical="center" wrapText="1"/>
    </xf>
    <xf numFmtId="0" fontId="199" fillId="0" borderId="37" xfId="0" applyFont="1" applyFill="1" applyBorder="1" applyAlignment="1">
      <alignment horizontal="center" vertical="center" wrapText="1"/>
    </xf>
    <xf numFmtId="0" fontId="199" fillId="0" borderId="56" xfId="0" applyFont="1" applyFill="1" applyBorder="1" applyAlignment="1">
      <alignment horizontal="center" vertical="center" wrapText="1"/>
    </xf>
    <xf numFmtId="0" fontId="199" fillId="0" borderId="34" xfId="0" applyFont="1" applyFill="1" applyBorder="1" applyAlignment="1">
      <alignment horizontal="center" vertical="center" wrapText="1"/>
    </xf>
    <xf numFmtId="0" fontId="199" fillId="0" borderId="0" xfId="0" applyFont="1" applyFill="1" applyBorder="1" applyAlignment="1">
      <alignment horizontal="center" vertical="center" wrapText="1"/>
    </xf>
    <xf numFmtId="0" fontId="199" fillId="0" borderId="35" xfId="0" applyFont="1" applyFill="1" applyBorder="1" applyAlignment="1">
      <alignment horizontal="center" vertical="center" wrapText="1"/>
    </xf>
    <xf numFmtId="3" fontId="209" fillId="0" borderId="43" xfId="0" applyNumberFormat="1" applyFont="1" applyFill="1" applyBorder="1" applyAlignment="1">
      <alignment horizontal="center" vertical="center" wrapText="1"/>
    </xf>
    <xf numFmtId="0" fontId="209" fillId="0" borderId="47" xfId="0" applyFont="1" applyFill="1" applyBorder="1" applyAlignment="1">
      <alignment horizontal="center" vertical="center" wrapText="1"/>
    </xf>
    <xf numFmtId="0" fontId="209" fillId="0" borderId="28" xfId="0" applyFont="1" applyFill="1" applyBorder="1" applyAlignment="1">
      <alignment horizontal="center" vertical="center" wrapText="1"/>
    </xf>
    <xf numFmtId="0" fontId="209" fillId="0" borderId="8" xfId="0" applyFont="1" applyFill="1" applyBorder="1" applyAlignment="1">
      <alignment horizontal="center" vertical="center" wrapText="1"/>
    </xf>
    <xf numFmtId="0" fontId="180" fillId="0" borderId="47" xfId="0" applyFont="1" applyFill="1" applyBorder="1" applyAlignment="1">
      <alignment horizontal="center" vertical="center" wrapText="1"/>
    </xf>
    <xf numFmtId="0" fontId="180" fillId="0" borderId="8" xfId="0" applyFont="1" applyFill="1" applyBorder="1" applyAlignment="1">
      <alignment horizontal="center" vertical="center" wrapText="1"/>
    </xf>
    <xf numFmtId="3" fontId="180" fillId="0" borderId="47" xfId="0" applyNumberFormat="1" applyFont="1" applyFill="1" applyBorder="1" applyAlignment="1">
      <alignment horizontal="center" vertical="center" wrapText="1"/>
    </xf>
    <xf numFmtId="3" fontId="180" fillId="0" borderId="8" xfId="0" applyNumberFormat="1" applyFont="1" applyFill="1" applyBorder="1" applyAlignment="1">
      <alignment horizontal="center" vertical="center" wrapText="1"/>
    </xf>
    <xf numFmtId="3" fontId="49" fillId="0" borderId="43" xfId="0" applyNumberFormat="1" applyFont="1" applyFill="1" applyBorder="1" applyAlignment="1">
      <alignment horizontal="center" vertical="center" wrapText="1"/>
    </xf>
    <xf numFmtId="0" fontId="209" fillId="0" borderId="43" xfId="0" applyFont="1" applyFill="1" applyBorder="1" applyAlignment="1">
      <alignment horizontal="center" vertical="center" wrapText="1"/>
    </xf>
    <xf numFmtId="0" fontId="178" fillId="0" borderId="43" xfId="1423" applyFont="1" applyFill="1" applyBorder="1" applyAlignment="1">
      <alignment horizontal="center" vertical="center" wrapText="1"/>
    </xf>
    <xf numFmtId="0" fontId="209" fillId="0" borderId="0" xfId="1423" applyFont="1" applyFill="1" applyAlignment="1">
      <alignment horizontal="left" wrapText="1"/>
    </xf>
    <xf numFmtId="0" fontId="250" fillId="0" borderId="0" xfId="1423" applyFont="1" applyFill="1" applyAlignment="1">
      <alignment horizontal="center"/>
    </xf>
    <xf numFmtId="0" fontId="178" fillId="0" borderId="0" xfId="1423" applyFont="1" applyFill="1" applyAlignment="1">
      <alignment horizontal="center"/>
    </xf>
    <xf numFmtId="0" fontId="40" fillId="0" borderId="75" xfId="1425" applyFont="1" applyFill="1" applyBorder="1" applyAlignment="1">
      <alignment horizontal="left"/>
    </xf>
    <xf numFmtId="0" fontId="158" fillId="0" borderId="60" xfId="1425" applyFont="1" applyFill="1" applyBorder="1" applyAlignment="1">
      <alignment horizontal="center" vertical="center" wrapText="1"/>
    </xf>
    <xf numFmtId="0" fontId="158" fillId="0" borderId="65" xfId="1425" applyFont="1" applyFill="1" applyBorder="1" applyAlignment="1">
      <alignment horizontal="center" vertical="center" wrapText="1"/>
    </xf>
    <xf numFmtId="0" fontId="158" fillId="0" borderId="61" xfId="1425" applyFont="1" applyFill="1" applyBorder="1" applyAlignment="1">
      <alignment horizontal="center" vertical="center" wrapText="1"/>
    </xf>
    <xf numFmtId="0" fontId="158" fillId="0" borderId="43" xfId="1425" applyFont="1" applyFill="1" applyBorder="1" applyAlignment="1">
      <alignment horizontal="center" vertical="center" wrapText="1"/>
    </xf>
    <xf numFmtId="0" fontId="158" fillId="0" borderId="62" xfId="1425" applyFont="1" applyFill="1" applyBorder="1" applyAlignment="1">
      <alignment horizontal="center" vertical="center"/>
    </xf>
    <xf numFmtId="0" fontId="158" fillId="0" borderId="63" xfId="1425" applyFont="1" applyFill="1" applyBorder="1" applyAlignment="1">
      <alignment horizontal="center" vertical="center"/>
    </xf>
    <xf numFmtId="0" fontId="158" fillId="0" borderId="64" xfId="1425" applyFont="1" applyFill="1" applyBorder="1" applyAlignment="1">
      <alignment horizontal="center" vertical="center"/>
    </xf>
    <xf numFmtId="0" fontId="158" fillId="0" borderId="44" xfId="1425" applyFont="1" applyFill="1" applyBorder="1" applyAlignment="1">
      <alignment horizontal="center" vertical="center" wrapText="1"/>
    </xf>
    <xf numFmtId="0" fontId="158" fillId="0" borderId="45" xfId="1425" applyFont="1" applyFill="1" applyBorder="1" applyAlignment="1">
      <alignment horizontal="center" vertical="center" wrapText="1"/>
    </xf>
    <xf numFmtId="0" fontId="158" fillId="0" borderId="46" xfId="1425" applyFont="1" applyFill="1" applyBorder="1" applyAlignment="1">
      <alignment horizontal="center" vertical="center" wrapText="1"/>
    </xf>
    <xf numFmtId="0" fontId="158" fillId="0" borderId="66" xfId="1425" applyFont="1" applyFill="1" applyBorder="1" applyAlignment="1">
      <alignment horizontal="center" vertical="center" wrapText="1"/>
    </xf>
    <xf numFmtId="0" fontId="158" fillId="0" borderId="47" xfId="1425" applyFont="1" applyFill="1" applyBorder="1" applyAlignment="1">
      <alignment horizontal="center" vertical="center" wrapText="1"/>
    </xf>
    <xf numFmtId="0" fontId="158" fillId="0" borderId="28" xfId="1425" applyFont="1" applyFill="1" applyBorder="1" applyAlignment="1">
      <alignment horizontal="center" vertical="center" wrapText="1"/>
    </xf>
    <xf numFmtId="0" fontId="250" fillId="0" borderId="0" xfId="1425" applyFont="1" applyFill="1" applyAlignment="1">
      <alignment horizontal="center"/>
    </xf>
    <xf numFmtId="0" fontId="186" fillId="0" borderId="0" xfId="1425" applyFont="1" applyFill="1" applyAlignment="1">
      <alignment horizontal="center" wrapText="1"/>
    </xf>
    <xf numFmtId="0" fontId="186" fillId="0" borderId="0" xfId="1425" applyFont="1" applyFill="1" applyAlignment="1">
      <alignment horizontal="center"/>
    </xf>
    <xf numFmtId="0" fontId="180" fillId="0" borderId="0" xfId="1425" applyFont="1" applyFill="1" applyAlignment="1">
      <alignment horizontal="center"/>
    </xf>
    <xf numFmtId="0" fontId="180" fillId="0" borderId="59" xfId="1425" applyFont="1" applyFill="1" applyBorder="1" applyAlignment="1">
      <alignment horizontal="center"/>
    </xf>
    <xf numFmtId="0" fontId="258" fillId="0" borderId="43" xfId="1428" applyFont="1" applyFill="1" applyBorder="1" applyAlignment="1">
      <alignment horizontal="center" vertical="center" wrapText="1"/>
    </xf>
    <xf numFmtId="0" fontId="258" fillId="0" borderId="0" xfId="1428" applyFont="1" applyFill="1" applyAlignment="1">
      <alignment horizontal="center" vertical="center"/>
    </xf>
    <xf numFmtId="0" fontId="258" fillId="0" borderId="0" xfId="1428" applyFont="1" applyFill="1" applyAlignment="1">
      <alignment horizontal="center"/>
    </xf>
    <xf numFmtId="1" fontId="180" fillId="0" borderId="0" xfId="1428" applyNumberFormat="1" applyFont="1" applyFill="1" applyAlignment="1">
      <alignment horizontal="center" vertical="center"/>
    </xf>
    <xf numFmtId="0" fontId="180" fillId="0" borderId="0" xfId="1428" applyFont="1" applyFill="1" applyAlignment="1">
      <alignment horizontal="center" vertical="center"/>
    </xf>
    <xf numFmtId="0" fontId="258" fillId="0" borderId="0" xfId="1428" applyFont="1" applyFill="1" applyBorder="1" applyAlignment="1">
      <alignment horizontal="center" vertical="center" wrapText="1"/>
    </xf>
    <xf numFmtId="0" fontId="258" fillId="0" borderId="30" xfId="1428" applyFont="1" applyFill="1" applyBorder="1" applyAlignment="1">
      <alignment horizontal="center" vertical="center" wrapText="1"/>
    </xf>
    <xf numFmtId="0" fontId="137" fillId="0" borderId="44" xfId="0" applyFont="1" applyFill="1" applyBorder="1" applyAlignment="1">
      <alignment horizontal="left" vertical="center"/>
    </xf>
    <xf numFmtId="0" fontId="137" fillId="0" borderId="45" xfId="0" applyFont="1" applyFill="1" applyBorder="1" applyAlignment="1">
      <alignment horizontal="left" vertical="center"/>
    </xf>
    <xf numFmtId="0" fontId="137" fillId="0" borderId="46" xfId="0" applyFont="1" applyFill="1" applyBorder="1" applyAlignment="1">
      <alignment horizontal="left" vertical="center"/>
    </xf>
    <xf numFmtId="0" fontId="137" fillId="0" borderId="44" xfId="0" applyFont="1" applyFill="1" applyBorder="1" applyAlignment="1">
      <alignment horizontal="left" vertical="center" wrapText="1"/>
    </xf>
    <xf numFmtId="0" fontId="137" fillId="0" borderId="45" xfId="0" applyFont="1" applyFill="1" applyBorder="1" applyAlignment="1">
      <alignment horizontal="left" vertical="center" wrapText="1"/>
    </xf>
    <xf numFmtId="0" fontId="137" fillId="0" borderId="46" xfId="0" applyFont="1" applyFill="1" applyBorder="1" applyAlignment="1">
      <alignment horizontal="left" vertical="center" wrapText="1"/>
    </xf>
    <xf numFmtId="0" fontId="132" fillId="0" borderId="44" xfId="0" applyFont="1" applyFill="1" applyBorder="1" applyAlignment="1">
      <alignment horizontal="left"/>
    </xf>
    <xf numFmtId="0" fontId="132" fillId="0" borderId="45" xfId="0" applyFont="1" applyFill="1" applyBorder="1" applyAlignment="1">
      <alignment horizontal="left"/>
    </xf>
    <xf numFmtId="0" fontId="132" fillId="0" borderId="46" xfId="0" applyFont="1" applyFill="1" applyBorder="1" applyAlignment="1">
      <alignment horizontal="left"/>
    </xf>
    <xf numFmtId="0" fontId="137" fillId="0" borderId="43" xfId="0" applyFont="1" applyFill="1" applyBorder="1" applyAlignment="1">
      <alignment horizontal="center" vertical="center" wrapText="1"/>
    </xf>
    <xf numFmtId="0" fontId="137" fillId="0" borderId="47" xfId="0" applyFont="1" applyFill="1" applyBorder="1" applyAlignment="1">
      <alignment horizontal="center" vertical="center" wrapText="1"/>
    </xf>
    <xf numFmtId="0" fontId="137" fillId="0" borderId="8" xfId="0" applyFont="1" applyFill="1" applyBorder="1" applyAlignment="1">
      <alignment horizontal="center" vertical="center" wrapText="1"/>
    </xf>
    <xf numFmtId="3" fontId="207" fillId="0" borderId="0" xfId="0" applyNumberFormat="1" applyFont="1" applyFill="1" applyAlignment="1">
      <alignment horizontal="center" vertical="center" wrapText="1"/>
    </xf>
    <xf numFmtId="0" fontId="263" fillId="0" borderId="0" xfId="0" applyFont="1" applyFill="1" applyAlignment="1">
      <alignment horizontal="right" vertical="center" wrapText="1"/>
    </xf>
    <xf numFmtId="0" fontId="250" fillId="0" borderId="0" xfId="0" applyFont="1" applyFill="1" applyBorder="1" applyAlignment="1">
      <alignment horizontal="center" vertical="center" wrapText="1"/>
    </xf>
    <xf numFmtId="1" fontId="225" fillId="0" borderId="0" xfId="0" applyNumberFormat="1" applyFont="1" applyFill="1" applyBorder="1" applyAlignment="1">
      <alignment horizontal="center" vertical="center" wrapText="1"/>
    </xf>
    <xf numFmtId="0" fontId="225" fillId="0" borderId="0" xfId="0" applyFont="1" applyFill="1" applyBorder="1" applyAlignment="1">
      <alignment horizontal="center" vertical="center" wrapText="1"/>
    </xf>
    <xf numFmtId="3" fontId="226" fillId="0" borderId="30" xfId="0" applyNumberFormat="1" applyFont="1" applyFill="1" applyBorder="1" applyAlignment="1">
      <alignment horizontal="right" vertical="center" wrapText="1"/>
    </xf>
    <xf numFmtId="0" fontId="132" fillId="0" borderId="47" xfId="0" applyFont="1" applyFill="1" applyBorder="1" applyAlignment="1">
      <alignment horizontal="center" vertical="center" wrapText="1"/>
    </xf>
    <xf numFmtId="0" fontId="132" fillId="0" borderId="8" xfId="0" applyFont="1" applyFill="1" applyBorder="1" applyAlignment="1">
      <alignment horizontal="center" vertical="center" wrapText="1"/>
    </xf>
    <xf numFmtId="3" fontId="137" fillId="0" borderId="47" xfId="0" applyNumberFormat="1" applyFont="1" applyFill="1" applyBorder="1" applyAlignment="1">
      <alignment horizontal="center" vertical="center" wrapText="1"/>
    </xf>
    <xf numFmtId="3" fontId="137" fillId="0" borderId="8" xfId="0" applyNumberFormat="1" applyFont="1" applyFill="1" applyBorder="1" applyAlignment="1">
      <alignment horizontal="center" vertical="center" wrapText="1"/>
    </xf>
    <xf numFmtId="0" fontId="132" fillId="0" borderId="43" xfId="1429" applyFont="1" applyFill="1" applyBorder="1" applyAlignment="1">
      <alignment horizontal="center" vertical="center" wrapText="1"/>
    </xf>
    <xf numFmtId="3" fontId="132" fillId="0" borderId="43" xfId="1429" applyNumberFormat="1" applyFont="1" applyFill="1" applyBorder="1" applyAlignment="1">
      <alignment horizontal="center" vertical="center" wrapText="1"/>
    </xf>
    <xf numFmtId="0" fontId="132" fillId="0" borderId="0" xfId="1429" applyFont="1" applyFill="1" applyAlignment="1">
      <alignment horizontal="center" vertical="center"/>
    </xf>
    <xf numFmtId="0" fontId="148" fillId="0" borderId="0" xfId="1429" applyFont="1" applyFill="1" applyAlignment="1">
      <alignment horizontal="center" vertical="center"/>
    </xf>
    <xf numFmtId="1" fontId="180" fillId="0" borderId="0" xfId="1429" applyNumberFormat="1" applyFont="1" applyFill="1" applyAlignment="1">
      <alignment horizontal="center" vertical="center"/>
    </xf>
    <xf numFmtId="0" fontId="180" fillId="0" borderId="0" xfId="1429" applyFont="1" applyFill="1" applyAlignment="1">
      <alignment horizontal="center" vertical="center"/>
    </xf>
    <xf numFmtId="3" fontId="134" fillId="0" borderId="30" xfId="1429" applyNumberFormat="1" applyFont="1" applyFill="1" applyBorder="1" applyAlignment="1">
      <alignment horizontal="right" vertical="center"/>
    </xf>
    <xf numFmtId="0" fontId="3" fillId="0" borderId="0" xfId="0" applyFont="1" applyFill="1" applyAlignment="1">
      <alignment vertical="center" wrapText="1"/>
    </xf>
    <xf numFmtId="0" fontId="5"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173" fontId="3" fillId="0" borderId="3" xfId="1" applyNumberFormat="1" applyFont="1" applyFill="1" applyBorder="1" applyAlignment="1">
      <alignment horizontal="right" vertical="center" wrapText="1"/>
    </xf>
    <xf numFmtId="3" fontId="3" fillId="0" borderId="3" xfId="1" applyNumberFormat="1" applyFont="1" applyFill="1" applyBorder="1" applyAlignment="1">
      <alignment horizontal="right" vertical="center" wrapText="1"/>
    </xf>
    <xf numFmtId="9" fontId="3" fillId="0" borderId="3" xfId="2" applyFont="1" applyFill="1" applyBorder="1" applyAlignment="1">
      <alignment horizontal="right" vertical="center" wrapText="1"/>
    </xf>
    <xf numFmtId="0" fontId="3" fillId="0" borderId="0" xfId="0" applyFont="1" applyFill="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73" fontId="4" fillId="0" borderId="3" xfId="1" applyNumberFormat="1" applyFont="1" applyFill="1" applyBorder="1" applyAlignment="1">
      <alignment horizontal="right" vertical="center" wrapText="1"/>
    </xf>
    <xf numFmtId="3" fontId="4" fillId="0" borderId="3" xfId="1" applyNumberFormat="1" applyFont="1" applyFill="1" applyBorder="1" applyAlignment="1">
      <alignment horizontal="right" vertical="center" wrapText="1"/>
    </xf>
    <xf numFmtId="9" fontId="4" fillId="0" borderId="3" xfId="2" applyFont="1" applyFill="1" applyBorder="1" applyAlignment="1">
      <alignment horizontal="right" vertical="center" wrapText="1"/>
    </xf>
    <xf numFmtId="3" fontId="4" fillId="0" borderId="0" xfId="0" applyNumberFormat="1" applyFont="1" applyFill="1" applyAlignment="1">
      <alignment vertical="center"/>
    </xf>
    <xf numFmtId="0" fontId="6" fillId="0" borderId="3" xfId="0" applyFont="1" applyFill="1" applyBorder="1" applyAlignment="1">
      <alignment horizontal="center" vertical="center" wrapText="1"/>
    </xf>
    <xf numFmtId="3" fontId="6" fillId="0" borderId="3" xfId="0" applyNumberFormat="1" applyFont="1" applyFill="1" applyBorder="1" applyAlignment="1">
      <alignment vertical="center" wrapText="1"/>
    </xf>
    <xf numFmtId="173" fontId="6" fillId="0" borderId="3"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9" fontId="6" fillId="0" borderId="3" xfId="2" applyFont="1" applyFill="1" applyBorder="1" applyAlignment="1">
      <alignment horizontal="right" vertical="center" wrapText="1"/>
    </xf>
    <xf numFmtId="0" fontId="6" fillId="0" borderId="0" xfId="0" applyFont="1" applyFill="1" applyAlignment="1">
      <alignment vertical="center"/>
    </xf>
    <xf numFmtId="173" fontId="4" fillId="0" borderId="0" xfId="0" applyNumberFormat="1" applyFont="1" applyFill="1" applyAlignment="1">
      <alignment vertical="center"/>
    </xf>
    <xf numFmtId="173" fontId="3" fillId="0" borderId="3" xfId="1" applyNumberFormat="1" applyFont="1" applyFill="1" applyBorder="1" applyAlignment="1">
      <alignment vertical="center" wrapText="1"/>
    </xf>
    <xf numFmtId="173" fontId="4" fillId="0" borderId="3" xfId="1" applyNumberFormat="1" applyFont="1" applyFill="1" applyBorder="1" applyAlignment="1">
      <alignment vertical="center" wrapText="1"/>
    </xf>
    <xf numFmtId="3" fontId="3" fillId="0" borderId="3" xfId="1" applyNumberFormat="1" applyFont="1" applyFill="1" applyBorder="1" applyAlignment="1">
      <alignment vertical="center" wrapText="1"/>
    </xf>
    <xf numFmtId="9" fontId="3" fillId="0" borderId="3" xfId="2"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173" fontId="4" fillId="0" borderId="4" xfId="1" applyNumberFormat="1" applyFont="1" applyFill="1" applyBorder="1" applyAlignment="1">
      <alignment vertical="center" wrapText="1"/>
    </xf>
    <xf numFmtId="9" fontId="4" fillId="0" borderId="4" xfId="2" applyFont="1" applyFill="1" applyBorder="1" applyAlignment="1">
      <alignment vertical="center" wrapText="1"/>
    </xf>
    <xf numFmtId="9" fontId="4" fillId="0" borderId="3" xfId="2" applyFont="1" applyFill="1" applyBorder="1" applyAlignment="1">
      <alignment vertical="center" wrapText="1"/>
    </xf>
    <xf numFmtId="0" fontId="7" fillId="0" borderId="3" xfId="0" applyFont="1" applyFill="1" applyBorder="1" applyAlignment="1">
      <alignment vertical="center"/>
    </xf>
    <xf numFmtId="0" fontId="4" fillId="0" borderId="3" xfId="0" applyFont="1" applyFill="1" applyBorder="1" applyAlignment="1">
      <alignment vertical="center"/>
    </xf>
    <xf numFmtId="0" fontId="6" fillId="0" borderId="3" xfId="0" applyFont="1" applyFill="1" applyBorder="1" applyAlignment="1">
      <alignment horizontal="left" vertical="center" wrapText="1"/>
    </xf>
    <xf numFmtId="0" fontId="4" fillId="0" borderId="5" xfId="0" applyFont="1" applyFill="1" applyBorder="1" applyAlignment="1">
      <alignment vertical="center"/>
    </xf>
    <xf numFmtId="0" fontId="132" fillId="0" borderId="43" xfId="1429" applyFont="1" applyFill="1" applyBorder="1" applyAlignment="1">
      <alignment horizontal="center" vertical="center"/>
    </xf>
    <xf numFmtId="0" fontId="132" fillId="0" borderId="0" xfId="1429" applyFont="1" applyFill="1" applyAlignment="1">
      <alignment vertical="center"/>
    </xf>
    <xf numFmtId="3" fontId="167" fillId="0" borderId="0" xfId="1429" applyNumberFormat="1" applyFont="1" applyFill="1" applyAlignment="1">
      <alignment horizontal="center" vertical="center" wrapText="1"/>
    </xf>
    <xf numFmtId="3" fontId="264" fillId="0" borderId="0" xfId="0" applyNumberFormat="1" applyFont="1" applyFill="1" applyAlignment="1">
      <alignment horizontal="left" vertical="center" wrapText="1"/>
    </xf>
    <xf numFmtId="0" fontId="246" fillId="0" borderId="43" xfId="0" applyFont="1" applyFill="1" applyBorder="1" applyAlignment="1">
      <alignment horizontal="center" vertical="center" wrapText="1"/>
    </xf>
    <xf numFmtId="1" fontId="187" fillId="0" borderId="0" xfId="1423" applyNumberFormat="1" applyFont="1" applyFill="1" applyAlignment="1">
      <alignment horizontal="center" wrapText="1"/>
    </xf>
    <xf numFmtId="0" fontId="187" fillId="0" borderId="0" xfId="1423" applyFont="1" applyFill="1" applyAlignment="1">
      <alignment horizontal="center"/>
    </xf>
    <xf numFmtId="0" fontId="212" fillId="0" borderId="0" xfId="1423" applyFont="1" applyFill="1" applyAlignment="1">
      <alignment horizontal="center"/>
    </xf>
    <xf numFmtId="0" fontId="255" fillId="0" borderId="43" xfId="1423" applyFont="1" applyFill="1" applyBorder="1" applyAlignment="1">
      <alignment horizontal="center" vertical="center" wrapText="1" shrinkToFit="1"/>
    </xf>
    <xf numFmtId="236" fontId="255" fillId="0" borderId="0" xfId="1424" applyNumberFormat="1" applyFont="1" applyFill="1" applyBorder="1" applyAlignment="1">
      <alignment horizontal="center" vertical="center"/>
    </xf>
    <xf numFmtId="237" fontId="253" fillId="0" borderId="0" xfId="1423" applyNumberFormat="1" applyFont="1" applyFill="1"/>
    <xf numFmtId="235" fontId="253" fillId="0" borderId="0" xfId="1423" applyNumberFormat="1" applyFont="1" applyFill="1"/>
    <xf numFmtId="0" fontId="255" fillId="0" borderId="43" xfId="1423" applyFont="1" applyFill="1" applyBorder="1" applyAlignment="1">
      <alignment horizontal="center" vertical="center" shrinkToFit="1"/>
    </xf>
    <xf numFmtId="237" fontId="251" fillId="0" borderId="0" xfId="1423" applyNumberFormat="1" applyFont="1" applyFill="1"/>
    <xf numFmtId="0" fontId="178" fillId="0" borderId="43" xfId="1423" applyFont="1" applyFill="1" applyBorder="1" applyAlignment="1">
      <alignment vertical="center" shrinkToFit="1"/>
    </xf>
    <xf numFmtId="237" fontId="209" fillId="0" borderId="0" xfId="1423" applyNumberFormat="1" applyFont="1" applyFill="1"/>
    <xf numFmtId="0" fontId="242" fillId="0" borderId="0" xfId="0" applyFont="1" applyFill="1" applyAlignment="1">
      <alignment horizontal="center" vertical="center" wrapText="1"/>
    </xf>
    <xf numFmtId="0" fontId="243" fillId="0" borderId="0" xfId="0" applyFont="1" applyFill="1" applyAlignment="1">
      <alignment horizontal="center" vertical="center" wrapText="1"/>
    </xf>
    <xf numFmtId="0" fontId="243" fillId="0" borderId="0" xfId="0" applyFont="1" applyFill="1" applyAlignment="1">
      <alignment horizontal="center" vertical="center" wrapText="1"/>
    </xf>
    <xf numFmtId="1" fontId="244" fillId="0" borderId="0" xfId="0" applyNumberFormat="1" applyFont="1" applyFill="1" applyAlignment="1">
      <alignment horizontal="center" vertical="center" wrapText="1"/>
    </xf>
    <xf numFmtId="0" fontId="244" fillId="0" borderId="0" xfId="0" applyFont="1" applyFill="1" applyAlignment="1">
      <alignment horizontal="center" vertical="center" wrapText="1"/>
    </xf>
    <xf numFmtId="0" fontId="183" fillId="0" borderId="0" xfId="0" applyFont="1" applyFill="1" applyAlignment="1">
      <alignment horizontal="right" vertical="center" wrapText="1"/>
    </xf>
    <xf numFmtId="0" fontId="209" fillId="0" borderId="0" xfId="0" applyFont="1" applyFill="1" applyAlignment="1">
      <alignment horizontal="right" vertical="center" wrapText="1"/>
    </xf>
    <xf numFmtId="0" fontId="49" fillId="0" borderId="43" xfId="0" applyFont="1" applyFill="1" applyBorder="1" applyAlignment="1">
      <alignment horizontal="center" vertical="center" wrapText="1"/>
    </xf>
    <xf numFmtId="205" fontId="209" fillId="0" borderId="0" xfId="0" applyNumberFormat="1" applyFont="1" applyFill="1" applyAlignment="1">
      <alignment horizontal="center" vertical="center" wrapText="1"/>
    </xf>
    <xf numFmtId="205" fontId="209" fillId="0" borderId="0" xfId="1421" applyNumberFormat="1" applyFont="1" applyFill="1" applyAlignment="1">
      <alignment horizontal="center" vertical="center" wrapText="1"/>
    </xf>
    <xf numFmtId="0" fontId="178" fillId="0" borderId="43" xfId="0" applyFont="1" applyFill="1" applyBorder="1" applyAlignment="1">
      <alignment vertical="center" wrapText="1"/>
    </xf>
    <xf numFmtId="0" fontId="148" fillId="0" borderId="43" xfId="0" applyFont="1" applyFill="1" applyBorder="1" applyAlignment="1">
      <alignment vertical="center" wrapText="1"/>
    </xf>
    <xf numFmtId="3" fontId="209" fillId="0" borderId="0" xfId="0" applyNumberFormat="1" applyFont="1" applyFill="1" applyAlignment="1">
      <alignment horizontal="center" vertical="center" wrapText="1"/>
    </xf>
    <xf numFmtId="0" fontId="209" fillId="0" borderId="0" xfId="0" applyFont="1" applyFill="1" applyAlignment="1">
      <alignment vertical="center" wrapText="1"/>
    </xf>
    <xf numFmtId="1" fontId="239" fillId="0" borderId="0" xfId="1409" applyNumberFormat="1" applyFont="1" applyFill="1" applyAlignment="1">
      <alignment vertical="center"/>
    </xf>
    <xf numFmtId="1" fontId="227" fillId="0" borderId="0" xfId="1409" applyNumberFormat="1" applyFont="1" applyFill="1" applyAlignment="1">
      <alignment vertical="center"/>
    </xf>
    <xf numFmtId="1" fontId="240" fillId="0" borderId="0" xfId="1409" applyNumberFormat="1" applyFont="1" applyFill="1" applyAlignment="1">
      <alignment horizontal="center" vertical="center" wrapText="1"/>
    </xf>
    <xf numFmtId="49" fontId="199" fillId="0" borderId="47" xfId="1409" applyNumberFormat="1" applyFont="1" applyFill="1" applyBorder="1" applyAlignment="1">
      <alignment horizontal="center" vertical="center" wrapText="1"/>
    </xf>
    <xf numFmtId="1" fontId="200" fillId="0" borderId="43" xfId="1409" applyNumberFormat="1" applyFont="1" applyFill="1" applyBorder="1" applyAlignment="1">
      <alignment vertical="center"/>
    </xf>
    <xf numFmtId="3" fontId="199" fillId="0" borderId="55" xfId="1409" applyNumberFormat="1" applyFont="1" applyFill="1" applyBorder="1" applyAlignment="1">
      <alignment horizontal="center" vertical="center" wrapText="1"/>
    </xf>
    <xf numFmtId="3" fontId="199" fillId="0" borderId="56" xfId="1409" applyNumberFormat="1" applyFont="1" applyFill="1" applyBorder="1" applyAlignment="1">
      <alignment horizontal="center" vertical="center" wrapText="1"/>
    </xf>
    <xf numFmtId="3" fontId="199" fillId="0" borderId="57" xfId="1409" applyNumberFormat="1" applyFont="1" applyFill="1" applyBorder="1" applyAlignment="1">
      <alignment horizontal="center" vertical="center" wrapText="1"/>
    </xf>
    <xf numFmtId="1" fontId="199" fillId="0" borderId="44" xfId="1409" applyNumberFormat="1" applyFont="1" applyFill="1" applyBorder="1" applyAlignment="1">
      <alignment horizontal="center" vertical="center" wrapText="1"/>
    </xf>
    <xf numFmtId="1" fontId="199" fillId="0" borderId="45" xfId="1409" applyNumberFormat="1" applyFont="1" applyFill="1" applyBorder="1" applyAlignment="1">
      <alignment horizontal="center" vertical="center" wrapText="1"/>
    </xf>
    <xf numFmtId="1" fontId="199" fillId="0" borderId="46" xfId="1409" applyNumberFormat="1" applyFont="1" applyFill="1" applyBorder="1" applyAlignment="1">
      <alignment horizontal="center" vertical="center" wrapText="1"/>
    </xf>
    <xf numFmtId="3" fontId="197" fillId="0" borderId="0" xfId="1409" applyNumberFormat="1" applyFont="1" applyFill="1" applyAlignment="1">
      <alignment vertical="center"/>
    </xf>
    <xf numFmtId="49" fontId="199" fillId="0" borderId="28" xfId="1409" applyNumberFormat="1" applyFont="1" applyFill="1" applyBorder="1" applyAlignment="1">
      <alignment horizontal="center" vertical="center" wrapText="1"/>
    </xf>
    <xf numFmtId="3" fontId="199" fillId="0" borderId="36" xfId="1409" applyNumberFormat="1" applyFont="1" applyFill="1" applyBorder="1" applyAlignment="1">
      <alignment horizontal="center" vertical="center" wrapText="1"/>
    </xf>
    <xf numFmtId="3" fontId="199" fillId="0" borderId="30" xfId="1409" applyNumberFormat="1" applyFont="1" applyFill="1" applyBorder="1" applyAlignment="1">
      <alignment horizontal="center" vertical="center" wrapText="1"/>
    </xf>
    <xf numFmtId="3" fontId="199" fillId="0" borderId="37" xfId="1409" applyNumberFormat="1" applyFont="1" applyFill="1" applyBorder="1" applyAlignment="1">
      <alignment horizontal="center" vertical="center" wrapText="1"/>
    </xf>
    <xf numFmtId="3" fontId="200" fillId="0" borderId="43" xfId="1409" applyNumberFormat="1" applyFont="1" applyFill="1" applyBorder="1" applyAlignment="1">
      <alignment horizontal="center" vertical="center" wrapText="1"/>
    </xf>
    <xf numFmtId="49" fontId="199" fillId="0" borderId="8" xfId="1409" applyNumberFormat="1" applyFont="1" applyFill="1" applyBorder="1" applyAlignment="1">
      <alignment horizontal="center" vertical="center" wrapText="1"/>
    </xf>
    <xf numFmtId="3" fontId="200" fillId="0" borderId="43" xfId="1409" applyNumberFormat="1" applyFont="1" applyFill="1" applyBorder="1" applyAlignment="1">
      <alignment horizontal="center" vertical="center" wrapText="1"/>
    </xf>
    <xf numFmtId="49" fontId="5" fillId="0" borderId="43" xfId="1409" quotePrefix="1" applyNumberFormat="1" applyFont="1" applyFill="1" applyBorder="1" applyAlignment="1">
      <alignment horizontal="right" vertical="center" wrapText="1"/>
    </xf>
    <xf numFmtId="3" fontId="5" fillId="0" borderId="43" xfId="1409" applyNumberFormat="1" applyFont="1" applyFill="1" applyBorder="1" applyAlignment="1">
      <alignment horizontal="right" vertical="center" wrapText="1"/>
    </xf>
    <xf numFmtId="9" fontId="5" fillId="0" borderId="0" xfId="2" applyFont="1" applyFill="1" applyBorder="1" applyAlignment="1">
      <alignment horizontal="right" vertical="center" wrapText="1"/>
    </xf>
    <xf numFmtId="3" fontId="199" fillId="0" borderId="0" xfId="1409" applyNumberFormat="1" applyFont="1" applyFill="1" applyBorder="1" applyAlignment="1">
      <alignment horizontal="right" vertical="center" wrapText="1"/>
    </xf>
    <xf numFmtId="49" fontId="5" fillId="0" borderId="43" xfId="1409" quotePrefix="1" applyNumberFormat="1" applyFont="1" applyFill="1" applyBorder="1" applyAlignment="1">
      <alignment horizontal="center" vertical="center" wrapText="1"/>
    </xf>
    <xf numFmtId="3" fontId="5" fillId="0" borderId="43" xfId="1409" applyNumberFormat="1" applyFont="1" applyFill="1" applyBorder="1" applyAlignment="1">
      <alignment horizontal="left" vertical="center" wrapText="1"/>
    </xf>
    <xf numFmtId="3" fontId="5" fillId="0" borderId="0" xfId="1409" applyNumberFormat="1" applyFont="1" applyFill="1" applyBorder="1" applyAlignment="1">
      <alignment horizontal="right" vertical="center" wrapText="1"/>
    </xf>
    <xf numFmtId="49" fontId="195" fillId="0" borderId="43" xfId="1409" quotePrefix="1" applyNumberFormat="1" applyFont="1" applyFill="1" applyBorder="1" applyAlignment="1">
      <alignment horizontal="center" vertical="center" wrapText="1"/>
    </xf>
    <xf numFmtId="3" fontId="195" fillId="0" borderId="43" xfId="1409" quotePrefix="1" applyNumberFormat="1" applyFont="1" applyFill="1" applyBorder="1" applyAlignment="1">
      <alignment horizontal="left" vertical="center" wrapText="1"/>
    </xf>
    <xf numFmtId="3" fontId="231" fillId="0" borderId="43" xfId="1409" applyNumberFormat="1" applyFont="1" applyFill="1" applyBorder="1" applyAlignment="1">
      <alignment horizontal="center" vertical="center" wrapText="1"/>
    </xf>
    <xf numFmtId="3" fontId="5" fillId="0" borderId="0" xfId="1409" applyNumberFormat="1" applyFont="1" applyFill="1" applyBorder="1" applyAlignment="1">
      <alignment vertical="center" wrapText="1"/>
    </xf>
    <xf numFmtId="49" fontId="5" fillId="0" borderId="43" xfId="1409" applyNumberFormat="1" applyFont="1" applyFill="1" applyBorder="1" applyAlignment="1">
      <alignment horizontal="center" vertical="center"/>
    </xf>
    <xf numFmtId="3" fontId="195" fillId="0" borderId="0" xfId="1409" applyNumberFormat="1" applyFont="1" applyFill="1" applyBorder="1" applyAlignment="1">
      <alignment vertical="center" wrapText="1"/>
    </xf>
    <xf numFmtId="3" fontId="55" fillId="0" borderId="0" xfId="1409" applyNumberFormat="1" applyFont="1" applyFill="1" applyBorder="1" applyAlignment="1">
      <alignment vertical="center" wrapText="1"/>
    </xf>
    <xf numFmtId="1" fontId="195" fillId="0" borderId="43" xfId="1409" quotePrefix="1" applyNumberFormat="1" applyFont="1" applyFill="1" applyBorder="1" applyAlignment="1">
      <alignment horizontal="center" vertical="center"/>
    </xf>
    <xf numFmtId="1" fontId="195" fillId="0" borderId="43" xfId="1409" applyNumberFormat="1" applyFont="1" applyFill="1" applyBorder="1" applyAlignment="1">
      <alignment horizontal="left" vertical="center" wrapText="1"/>
    </xf>
    <xf numFmtId="3" fontId="195" fillId="0" borderId="43" xfId="1419" applyNumberFormat="1" applyFont="1" applyFill="1" applyBorder="1" applyAlignment="1">
      <alignment horizontal="center" vertical="center" wrapText="1"/>
    </xf>
    <xf numFmtId="3" fontId="195" fillId="0" borderId="43" xfId="1419" quotePrefix="1" applyNumberFormat="1" applyFont="1" applyFill="1" applyBorder="1" applyAlignment="1">
      <alignment horizontal="center" vertical="center" wrapText="1"/>
    </xf>
    <xf numFmtId="3" fontId="199" fillId="0" borderId="0" xfId="1409" applyNumberFormat="1" applyFont="1" applyFill="1" applyBorder="1" applyAlignment="1">
      <alignment vertical="center" wrapText="1"/>
    </xf>
    <xf numFmtId="3" fontId="231" fillId="0" borderId="43" xfId="1409" applyNumberFormat="1" applyFont="1" applyFill="1" applyBorder="1" applyAlignment="1">
      <alignment horizontal="right" vertical="center"/>
    </xf>
    <xf numFmtId="3" fontId="195" fillId="0" borderId="43" xfId="1420" applyNumberFormat="1" applyFont="1" applyFill="1" applyBorder="1" applyAlignment="1">
      <alignment horizontal="right" vertical="center"/>
    </xf>
    <xf numFmtId="1" fontId="199" fillId="0" borderId="43" xfId="1409" applyNumberFormat="1" applyFont="1" applyFill="1" applyBorder="1" applyAlignment="1">
      <alignment horizontal="left" vertical="center" wrapText="1"/>
    </xf>
    <xf numFmtId="3" fontId="225" fillId="0" borderId="43" xfId="1409" applyNumberFormat="1" applyFont="1" applyFill="1" applyBorder="1" applyAlignment="1">
      <alignment horizontal="center" vertical="center" wrapText="1"/>
    </xf>
    <xf numFmtId="1" fontId="5" fillId="0" borderId="0" xfId="1409" applyNumberFormat="1" applyFont="1" applyFill="1" applyAlignment="1">
      <alignment vertical="center"/>
    </xf>
    <xf numFmtId="1" fontId="199" fillId="0" borderId="0" xfId="1409" applyNumberFormat="1" applyFont="1" applyFill="1" applyAlignment="1">
      <alignment vertical="center"/>
    </xf>
    <xf numFmtId="0" fontId="195" fillId="0" borderId="58" xfId="0" applyFont="1" applyFill="1" applyBorder="1" applyAlignment="1">
      <alignment horizontal="center" vertical="center" wrapText="1"/>
    </xf>
    <xf numFmtId="49" fontId="195" fillId="0" borderId="43" xfId="1409" applyNumberFormat="1" applyFont="1" applyFill="1" applyBorder="1" applyAlignment="1">
      <alignment vertical="center"/>
    </xf>
    <xf numFmtId="49" fontId="195" fillId="0" borderId="0" xfId="1409" applyNumberFormat="1" applyFont="1" applyFill="1" applyAlignment="1">
      <alignment vertical="center"/>
    </xf>
    <xf numFmtId="49" fontId="195" fillId="0" borderId="0" xfId="1409" applyNumberFormat="1" applyFont="1" applyFill="1" applyAlignment="1">
      <alignment horizontal="center" vertical="center"/>
    </xf>
    <xf numFmtId="1" fontId="195" fillId="0" borderId="0" xfId="1409" applyNumberFormat="1" applyFont="1" applyFill="1" applyAlignment="1">
      <alignment vertical="center" wrapText="1"/>
    </xf>
    <xf numFmtId="0" fontId="178" fillId="0" borderId="0" xfId="0" applyFont="1" applyFill="1" applyAlignment="1">
      <alignment horizontal="center" vertical="center" wrapText="1"/>
    </xf>
    <xf numFmtId="3" fontId="220" fillId="0" borderId="0" xfId="0" applyNumberFormat="1" applyFont="1" applyFill="1" applyAlignment="1">
      <alignment horizontal="right" vertical="center" wrapText="1"/>
    </xf>
    <xf numFmtId="0" fontId="221" fillId="0" borderId="0" xfId="0" applyFont="1" applyFill="1" applyAlignment="1">
      <alignment horizontal="center" vertical="center" wrapText="1"/>
    </xf>
    <xf numFmtId="1" fontId="210" fillId="0" borderId="0" xfId="0" applyNumberFormat="1" applyFont="1" applyFill="1" applyAlignment="1">
      <alignment horizontal="center" vertical="center" wrapText="1"/>
    </xf>
    <xf numFmtId="0" fontId="210" fillId="0" borderId="0" xfId="0" applyFont="1" applyFill="1" applyAlignment="1">
      <alignment horizontal="center" vertical="center" wrapText="1"/>
    </xf>
    <xf numFmtId="3" fontId="180" fillId="0" borderId="30" xfId="0" applyNumberFormat="1" applyFont="1" applyFill="1" applyBorder="1" applyAlignment="1">
      <alignment horizontal="right" vertical="center" wrapText="1"/>
    </xf>
    <xf numFmtId="4" fontId="148" fillId="0" borderId="43" xfId="0" applyNumberFormat="1" applyFont="1" applyFill="1" applyBorder="1" applyAlignment="1">
      <alignment horizontal="center" vertical="center" wrapText="1"/>
    </xf>
    <xf numFmtId="4" fontId="148" fillId="0" borderId="47" xfId="0" applyNumberFormat="1" applyFont="1" applyFill="1" applyBorder="1" applyAlignment="1">
      <alignment horizontal="center" vertical="center" wrapText="1"/>
    </xf>
    <xf numFmtId="0" fontId="223" fillId="0" borderId="43" xfId="0" applyFont="1" applyFill="1" applyBorder="1" applyAlignment="1">
      <alignment horizontal="center" vertical="center" wrapText="1"/>
    </xf>
    <xf numFmtId="3" fontId="224" fillId="0" borderId="43" xfId="0" applyNumberFormat="1" applyFont="1" applyFill="1" applyBorder="1" applyAlignment="1">
      <alignment horizontal="right" vertical="center" wrapText="1"/>
    </xf>
    <xf numFmtId="3" fontId="225" fillId="0" borderId="43" xfId="0" applyNumberFormat="1" applyFont="1" applyFill="1" applyBorder="1" applyAlignment="1">
      <alignment horizontal="right" vertical="center" wrapText="1"/>
    </xf>
    <xf numFmtId="4" fontId="148" fillId="0" borderId="43" xfId="0" applyNumberFormat="1" applyFont="1" applyFill="1" applyBorder="1" applyAlignment="1">
      <alignment horizontal="right" vertical="center" wrapText="1"/>
    </xf>
    <xf numFmtId="1" fontId="148" fillId="0" borderId="43" xfId="0" applyNumberFormat="1" applyFont="1" applyFill="1" applyBorder="1" applyAlignment="1">
      <alignment vertical="center" wrapText="1"/>
    </xf>
    <xf numFmtId="0" fontId="226" fillId="0" borderId="43" xfId="0" applyFont="1" applyFill="1" applyBorder="1" applyAlignment="1">
      <alignment vertical="center" wrapText="1"/>
    </xf>
    <xf numFmtId="3" fontId="222" fillId="0" borderId="43" xfId="0" applyNumberFormat="1" applyFont="1" applyFill="1" applyBorder="1" applyAlignment="1">
      <alignment horizontal="right" vertical="center" wrapText="1"/>
    </xf>
    <xf numFmtId="0" fontId="182" fillId="0" borderId="43" xfId="0" applyFont="1" applyFill="1" applyBorder="1" applyAlignment="1">
      <alignment horizontal="center" vertical="center" wrapText="1"/>
    </xf>
    <xf numFmtId="3" fontId="215" fillId="0" borderId="43" xfId="0" applyNumberFormat="1" applyFont="1" applyFill="1" applyBorder="1" applyAlignment="1">
      <alignment vertical="center"/>
    </xf>
    <xf numFmtId="4" fontId="209" fillId="0" borderId="43" xfId="0" applyNumberFormat="1" applyFont="1" applyFill="1" applyBorder="1" applyAlignment="1">
      <alignment horizontal="right" vertical="center" wrapText="1"/>
    </xf>
    <xf numFmtId="231" fontId="209" fillId="0" borderId="43" xfId="0" applyNumberFormat="1" applyFont="1" applyFill="1" applyBorder="1" applyAlignment="1">
      <alignment horizontal="right" vertical="center" wrapText="1"/>
    </xf>
    <xf numFmtId="231" fontId="209" fillId="0" borderId="0" xfId="0" applyNumberFormat="1" applyFont="1" applyFill="1" applyAlignment="1">
      <alignment horizontal="right" vertical="center" wrapText="1"/>
    </xf>
    <xf numFmtId="4" fontId="209" fillId="0" borderId="0" xfId="0" applyNumberFormat="1" applyFont="1" applyFill="1" applyAlignment="1">
      <alignment horizontal="right" vertical="center" wrapText="1"/>
    </xf>
    <xf numFmtId="0" fontId="132" fillId="0" borderId="1" xfId="953" applyFont="1" applyFill="1" applyBorder="1" applyAlignment="1">
      <alignment horizontal="center" vertical="center"/>
    </xf>
    <xf numFmtId="3" fontId="132" fillId="0" borderId="1" xfId="953" applyNumberFormat="1" applyFont="1" applyFill="1" applyBorder="1" applyAlignment="1">
      <alignment horizontal="right" vertical="center"/>
    </xf>
    <xf numFmtId="0" fontId="132" fillId="0" borderId="0" xfId="953" applyFont="1" applyFill="1" applyAlignment="1">
      <alignment vertical="center"/>
    </xf>
    <xf numFmtId="3" fontId="148" fillId="0" borderId="0" xfId="0" applyNumberFormat="1" applyFont="1" applyFill="1" applyBorder="1" applyAlignment="1">
      <alignment horizontal="right" vertical="center" wrapText="1"/>
    </xf>
    <xf numFmtId="0" fontId="178" fillId="0" borderId="0" xfId="946" applyFont="1" applyFill="1" applyAlignment="1">
      <alignment horizontal="center" vertical="center"/>
    </xf>
    <xf numFmtId="0" fontId="179" fillId="0" borderId="0" xfId="946" applyFont="1" applyFill="1" applyAlignment="1">
      <alignment vertical="center"/>
    </xf>
    <xf numFmtId="0" fontId="181" fillId="0" borderId="1" xfId="946" applyFont="1" applyFill="1" applyBorder="1" applyAlignment="1">
      <alignment horizontal="center" vertical="center"/>
    </xf>
    <xf numFmtId="3" fontId="181" fillId="0" borderId="1" xfId="946" applyNumberFormat="1" applyFont="1" applyFill="1" applyBorder="1" applyAlignment="1">
      <alignment horizontal="center" vertical="center"/>
    </xf>
    <xf numFmtId="0" fontId="182" fillId="0" borderId="0" xfId="946" applyFont="1" applyFill="1" applyAlignment="1">
      <alignment vertical="center"/>
    </xf>
    <xf numFmtId="0" fontId="182" fillId="0" borderId="43" xfId="946" applyFont="1" applyFill="1" applyBorder="1" applyAlignment="1">
      <alignment horizontal="center" vertical="center"/>
    </xf>
    <xf numFmtId="3" fontId="182" fillId="0" borderId="43" xfId="946" applyNumberFormat="1" applyFont="1" applyFill="1" applyBorder="1" applyAlignment="1">
      <alignment vertical="center"/>
    </xf>
    <xf numFmtId="0" fontId="182" fillId="0" borderId="43" xfId="946" applyFont="1" applyFill="1" applyBorder="1" applyAlignment="1">
      <alignment horizontal="left" vertical="center"/>
    </xf>
    <xf numFmtId="3" fontId="215" fillId="0" borderId="43" xfId="946" applyNumberFormat="1" applyFont="1" applyFill="1" applyBorder="1" applyAlignment="1">
      <alignment vertical="center"/>
    </xf>
    <xf numFmtId="0" fontId="182" fillId="0" borderId="4" xfId="946" applyFont="1" applyFill="1" applyBorder="1" applyAlignment="1">
      <alignment horizontal="center" vertical="center"/>
    </xf>
    <xf numFmtId="0" fontId="182" fillId="0" borderId="4" xfId="946" applyFont="1" applyFill="1" applyBorder="1" applyAlignment="1">
      <alignment vertical="center"/>
    </xf>
    <xf numFmtId="3" fontId="182" fillId="0" borderId="4" xfId="946" applyNumberFormat="1" applyFont="1" applyFill="1" applyBorder="1" applyAlignment="1">
      <alignment vertical="center"/>
    </xf>
    <xf numFmtId="0" fontId="179" fillId="0" borderId="3" xfId="946" applyFont="1" applyFill="1" applyBorder="1" applyAlignment="1">
      <alignment horizontal="center" vertical="center"/>
    </xf>
    <xf numFmtId="0" fontId="179" fillId="0" borderId="3" xfId="946" applyFont="1" applyFill="1" applyBorder="1" applyAlignment="1">
      <alignment vertical="center" wrapText="1"/>
    </xf>
    <xf numFmtId="3" fontId="179" fillId="0" borderId="3" xfId="946" applyNumberFormat="1" applyFont="1" applyFill="1" applyBorder="1" applyAlignment="1">
      <alignment vertical="center"/>
    </xf>
    <xf numFmtId="0" fontId="216" fillId="0" borderId="0" xfId="946" applyFont="1" applyFill="1" applyAlignment="1">
      <alignment vertical="center"/>
    </xf>
    <xf numFmtId="0" fontId="183" fillId="0" borderId="3" xfId="946" applyFont="1" applyFill="1" applyBorder="1" applyAlignment="1">
      <alignment horizontal="center" vertical="center"/>
    </xf>
    <xf numFmtId="0" fontId="183" fillId="0" borderId="3" xfId="946" applyFont="1" applyFill="1" applyBorder="1" applyAlignment="1">
      <alignment vertical="center" wrapText="1"/>
    </xf>
    <xf numFmtId="3" fontId="183" fillId="0" borderId="3" xfId="946" applyNumberFormat="1" applyFont="1" applyFill="1" applyBorder="1" applyAlignment="1">
      <alignment vertical="center"/>
    </xf>
    <xf numFmtId="0" fontId="183" fillId="0" borderId="0" xfId="946" applyFont="1" applyFill="1" applyAlignment="1">
      <alignment vertical="center"/>
    </xf>
    <xf numFmtId="0" fontId="182" fillId="0" borderId="3" xfId="946" applyFont="1" applyFill="1" applyBorder="1" applyAlignment="1">
      <alignment horizontal="center" vertical="center"/>
    </xf>
    <xf numFmtId="0" fontId="182" fillId="0" borderId="3" xfId="946" applyFont="1" applyFill="1" applyBorder="1" applyAlignment="1">
      <alignment vertical="center" wrapText="1"/>
    </xf>
    <xf numFmtId="3" fontId="182" fillId="0" borderId="3" xfId="946" applyNumberFormat="1" applyFont="1" applyFill="1" applyBorder="1" applyAlignment="1">
      <alignment vertical="center"/>
    </xf>
    <xf numFmtId="0" fontId="209" fillId="0" borderId="3" xfId="946" applyFont="1" applyFill="1" applyBorder="1" applyAlignment="1">
      <alignment horizontal="center" vertical="center"/>
    </xf>
    <xf numFmtId="0" fontId="209" fillId="0" borderId="3" xfId="946" applyFont="1" applyFill="1" applyBorder="1" applyAlignment="1">
      <alignment vertical="center" wrapText="1"/>
    </xf>
    <xf numFmtId="3" fontId="209" fillId="0" borderId="3" xfId="946" applyNumberFormat="1" applyFont="1" applyFill="1" applyBorder="1" applyAlignment="1">
      <alignment vertical="center"/>
    </xf>
    <xf numFmtId="0" fontId="209" fillId="0" borderId="0" xfId="946" applyFont="1" applyFill="1" applyAlignment="1">
      <alignment vertical="center"/>
    </xf>
    <xf numFmtId="0" fontId="210" fillId="0" borderId="3" xfId="946" applyFont="1" applyFill="1" applyBorder="1" applyAlignment="1">
      <alignment horizontal="center" vertical="center"/>
    </xf>
    <xf numFmtId="0" fontId="210" fillId="0" borderId="3" xfId="946" applyFont="1" applyFill="1" applyBorder="1" applyAlignment="1">
      <alignment vertical="center" wrapText="1"/>
    </xf>
    <xf numFmtId="3" fontId="210" fillId="0" borderId="3" xfId="946" applyNumberFormat="1" applyFont="1" applyFill="1" applyBorder="1" applyAlignment="1">
      <alignment vertical="center"/>
    </xf>
    <xf numFmtId="0" fontId="210" fillId="0" borderId="0" xfId="946" applyFont="1" applyFill="1" applyAlignment="1">
      <alignment vertical="center"/>
    </xf>
    <xf numFmtId="0" fontId="209" fillId="0" borderId="3" xfId="946" applyFont="1" applyFill="1" applyBorder="1" applyAlignment="1">
      <alignment vertical="center"/>
    </xf>
    <xf numFmtId="3" fontId="209" fillId="0" borderId="38" xfId="946" applyNumberFormat="1" applyFont="1" applyFill="1" applyBorder="1" applyAlignment="1">
      <alignment vertical="center"/>
    </xf>
    <xf numFmtId="0" fontId="210" fillId="0" borderId="3" xfId="946" applyFont="1" applyFill="1" applyBorder="1" applyAlignment="1">
      <alignment vertical="center"/>
    </xf>
    <xf numFmtId="0" fontId="182" fillId="0" borderId="38" xfId="946" applyFont="1" applyFill="1" applyBorder="1" applyAlignment="1">
      <alignment horizontal="center" vertical="center"/>
    </xf>
    <xf numFmtId="0" fontId="182" fillId="0" borderId="38" xfId="946" applyFont="1" applyFill="1" applyBorder="1" applyAlignment="1">
      <alignment vertical="center" wrapText="1"/>
    </xf>
    <xf numFmtId="3" fontId="215" fillId="0" borderId="38" xfId="946" applyNumberFormat="1" applyFont="1" applyFill="1" applyBorder="1" applyAlignment="1">
      <alignment vertical="center"/>
    </xf>
    <xf numFmtId="0" fontId="215" fillId="0" borderId="0" xfId="946" applyFont="1" applyFill="1" applyAlignment="1">
      <alignment vertical="center"/>
    </xf>
    <xf numFmtId="3" fontId="217" fillId="0" borderId="3" xfId="946" applyNumberFormat="1" applyFont="1" applyFill="1" applyBorder="1" applyAlignment="1">
      <alignment vertical="center"/>
    </xf>
    <xf numFmtId="0" fontId="218" fillId="0" borderId="52" xfId="0" applyFont="1" applyFill="1" applyBorder="1"/>
    <xf numFmtId="3" fontId="218" fillId="0" borderId="3" xfId="946" applyNumberFormat="1" applyFont="1" applyFill="1" applyBorder="1" applyAlignment="1">
      <alignment vertical="center"/>
    </xf>
    <xf numFmtId="0" fontId="219" fillId="0" borderId="0" xfId="946" applyFont="1" applyFill="1" applyAlignment="1">
      <alignment vertical="center"/>
    </xf>
    <xf numFmtId="0" fontId="217" fillId="0" borderId="0" xfId="946" applyFont="1" applyFill="1" applyAlignment="1">
      <alignment vertical="center"/>
    </xf>
    <xf numFmtId="0" fontId="218" fillId="0" borderId="52" xfId="0" applyFont="1" applyFill="1" applyBorder="1" applyAlignment="1">
      <alignment wrapText="1"/>
    </xf>
    <xf numFmtId="0" fontId="182" fillId="0" borderId="5" xfId="946" applyFont="1" applyFill="1" applyBorder="1" applyAlignment="1">
      <alignment horizontal="center" vertical="center"/>
    </xf>
    <xf numFmtId="0" fontId="182" fillId="0" borderId="5" xfId="946" applyFont="1" applyFill="1" applyBorder="1" applyAlignment="1">
      <alignment vertical="center"/>
    </xf>
    <xf numFmtId="3" fontId="182" fillId="0" borderId="5" xfId="946" applyNumberFormat="1" applyFont="1" applyFill="1" applyBorder="1" applyAlignment="1">
      <alignment vertical="center"/>
    </xf>
    <xf numFmtId="0" fontId="182" fillId="0" borderId="8" xfId="946" applyFont="1" applyFill="1" applyBorder="1" applyAlignment="1">
      <alignment horizontal="center" vertical="center"/>
    </xf>
    <xf numFmtId="0" fontId="179" fillId="0" borderId="8" xfId="946" applyFont="1" applyFill="1" applyBorder="1" applyAlignment="1">
      <alignment vertical="center"/>
    </xf>
    <xf numFmtId="3" fontId="179" fillId="0" borderId="8" xfId="946" applyNumberFormat="1" applyFont="1" applyFill="1" applyBorder="1" applyAlignment="1">
      <alignment vertical="center"/>
    </xf>
    <xf numFmtId="0" fontId="179" fillId="0" borderId="0" xfId="946" applyFont="1" applyFill="1" applyAlignment="1">
      <alignment horizontal="center" vertical="center"/>
    </xf>
    <xf numFmtId="3" fontId="179" fillId="0" borderId="0" xfId="946" applyNumberFormat="1" applyFont="1" applyFill="1" applyAlignment="1">
      <alignment vertical="center"/>
    </xf>
    <xf numFmtId="3" fontId="192" fillId="0" borderId="0" xfId="1409" applyNumberFormat="1" applyFont="1" applyFill="1" applyAlignment="1">
      <alignment horizontal="center" vertical="center"/>
    </xf>
    <xf numFmtId="0" fontId="194" fillId="0" borderId="43" xfId="0" applyFont="1" applyFill="1" applyBorder="1" applyAlignment="1">
      <alignment horizontal="center" vertical="center" wrapText="1"/>
    </xf>
    <xf numFmtId="0" fontId="186" fillId="0" borderId="0" xfId="0" applyFont="1" applyFill="1" applyAlignment="1">
      <alignment horizontal="center" vertical="center" wrapText="1"/>
    </xf>
    <xf numFmtId="0" fontId="49" fillId="0" borderId="0" xfId="0" applyFont="1" applyFill="1" applyAlignment="1">
      <alignment vertical="center"/>
    </xf>
    <xf numFmtId="0" fontId="49" fillId="0" borderId="0" xfId="0" applyFont="1" applyFill="1"/>
    <xf numFmtId="3" fontId="187" fillId="0" borderId="0" xfId="0" applyNumberFormat="1" applyFont="1" applyFill="1" applyAlignment="1">
      <alignment horizontal="center" vertical="center" wrapText="1"/>
    </xf>
    <xf numFmtId="0" fontId="187" fillId="0" borderId="0" xfId="0" applyFont="1" applyFill="1" applyAlignment="1">
      <alignment horizontal="center" vertical="center" wrapText="1"/>
    </xf>
    <xf numFmtId="0" fontId="49" fillId="0" borderId="0" xfId="0" applyFont="1" applyFill="1" applyAlignment="1">
      <alignment horizontal="center"/>
    </xf>
    <xf numFmtId="3" fontId="180" fillId="0" borderId="30" xfId="0" applyNumberFormat="1" applyFont="1" applyFill="1" applyBorder="1" applyAlignment="1">
      <alignment horizontal="right" vertical="center"/>
    </xf>
    <xf numFmtId="3" fontId="186" fillId="0" borderId="43" xfId="0" applyNumberFormat="1" applyFont="1" applyFill="1" applyBorder="1" applyAlignment="1">
      <alignment horizontal="center" vertical="center"/>
    </xf>
    <xf numFmtId="0" fontId="49" fillId="0" borderId="0" xfId="0" applyFont="1" applyFill="1" applyAlignment="1">
      <alignment horizontal="center" vertical="center"/>
    </xf>
    <xf numFmtId="0" fontId="148" fillId="0" borderId="0" xfId="0" applyFont="1" applyFill="1" applyAlignment="1">
      <alignment horizontal="center" vertical="center"/>
    </xf>
    <xf numFmtId="3" fontId="6" fillId="0" borderId="43" xfId="0" applyNumberFormat="1" applyFont="1" applyFill="1" applyBorder="1" applyAlignment="1">
      <alignment horizontal="left" vertical="center"/>
    </xf>
    <xf numFmtId="3" fontId="49" fillId="0" borderId="0" xfId="0" applyNumberFormat="1" applyFont="1" applyFill="1" applyAlignment="1">
      <alignment vertical="center"/>
    </xf>
    <xf numFmtId="3" fontId="148" fillId="0" borderId="0" xfId="0" applyNumberFormat="1" applyFont="1" applyFill="1" applyAlignment="1">
      <alignment vertical="center"/>
    </xf>
    <xf numFmtId="0" fontId="186" fillId="0" borderId="43" xfId="0" applyFont="1" applyFill="1" applyBorder="1" applyAlignment="1">
      <alignment vertical="center"/>
    </xf>
    <xf numFmtId="3" fontId="6" fillId="0" borderId="43" xfId="0" applyNumberFormat="1" applyFont="1" applyFill="1" applyBorder="1" applyAlignment="1">
      <alignment horizontal="left" vertical="center" wrapText="1"/>
    </xf>
    <xf numFmtId="0" fontId="186" fillId="0" borderId="0" xfId="0" applyFont="1" applyFill="1" applyAlignment="1">
      <alignment vertical="center"/>
    </xf>
    <xf numFmtId="3" fontId="186" fillId="0" borderId="0" xfId="0" applyNumberFormat="1" applyFont="1" applyFill="1" applyAlignment="1">
      <alignment horizontal="left" vertical="center"/>
    </xf>
    <xf numFmtId="3" fontId="7" fillId="0" borderId="43" xfId="0" applyNumberFormat="1" applyFont="1" applyFill="1" applyBorder="1" applyAlignment="1">
      <alignment horizontal="left" vertical="center"/>
    </xf>
    <xf numFmtId="3" fontId="6" fillId="0" borderId="43" xfId="0" applyNumberFormat="1" applyFont="1" applyFill="1" applyBorder="1" applyAlignment="1">
      <alignment horizontal="center" vertical="center" wrapText="1"/>
    </xf>
    <xf numFmtId="0" fontId="188" fillId="0" borderId="0" xfId="0" applyFont="1" applyFill="1" applyAlignment="1">
      <alignment vertical="center"/>
    </xf>
    <xf numFmtId="3" fontId="188" fillId="0" borderId="0" xfId="0" applyNumberFormat="1" applyFont="1" applyFill="1" applyAlignment="1">
      <alignment horizontal="left" vertical="center"/>
    </xf>
    <xf numFmtId="0" fontId="148" fillId="0" borderId="43" xfId="0" applyFont="1" applyFill="1" applyBorder="1" applyAlignment="1">
      <alignment horizontal="center" vertical="center"/>
    </xf>
    <xf numFmtId="3" fontId="7" fillId="0" borderId="43" xfId="0" applyNumberFormat="1" applyFont="1" applyFill="1" applyBorder="1" applyAlignment="1">
      <alignment horizontal="center" vertical="center" wrapText="1"/>
    </xf>
    <xf numFmtId="0" fontId="148" fillId="0" borderId="0" xfId="0" applyFont="1" applyFill="1" applyAlignment="1">
      <alignment vertical="center"/>
    </xf>
    <xf numFmtId="0" fontId="190" fillId="0" borderId="43" xfId="0" applyFont="1" applyFill="1" applyBorder="1" applyAlignment="1">
      <alignment vertical="center" wrapText="1"/>
    </xf>
    <xf numFmtId="3" fontId="188" fillId="0" borderId="43" xfId="0" applyNumberFormat="1" applyFont="1" applyFill="1" applyBorder="1" applyAlignment="1">
      <alignment horizontal="right" vertical="center"/>
    </xf>
    <xf numFmtId="0" fontId="6" fillId="0" borderId="43" xfId="0" applyFont="1" applyFill="1" applyBorder="1" applyAlignment="1">
      <alignment horizontal="center" vertical="center" wrapText="1"/>
    </xf>
    <xf numFmtId="0" fontId="189" fillId="0" borderId="43" xfId="0" applyFont="1" applyFill="1" applyBorder="1" applyAlignment="1">
      <alignment horizontal="center" vertical="center"/>
    </xf>
    <xf numFmtId="3" fontId="189" fillId="0" borderId="43" xfId="0" applyNumberFormat="1" applyFont="1" applyFill="1" applyBorder="1" applyAlignment="1">
      <alignment vertical="center" wrapText="1"/>
    </xf>
    <xf numFmtId="3" fontId="189" fillId="0" borderId="43" xfId="0" applyNumberFormat="1" applyFont="1" applyFill="1" applyBorder="1" applyAlignment="1">
      <alignment vertical="center"/>
    </xf>
    <xf numFmtId="3" fontId="212" fillId="0" borderId="43" xfId="0" applyNumberFormat="1" applyFont="1" applyFill="1" applyBorder="1" applyAlignment="1">
      <alignment horizontal="center" vertical="center" wrapText="1"/>
    </xf>
    <xf numFmtId="0" fontId="189" fillId="0" borderId="0" xfId="0" applyFont="1" applyFill="1"/>
    <xf numFmtId="3" fontId="189" fillId="0" borderId="0" xfId="0" applyNumberFormat="1" applyFont="1" applyFill="1" applyAlignment="1">
      <alignment horizontal="left" vertical="center"/>
    </xf>
    <xf numFmtId="3" fontId="6" fillId="0" borderId="0" xfId="0" applyNumberFormat="1" applyFont="1" applyFill="1" applyAlignment="1">
      <alignment horizontal="left" vertical="center"/>
    </xf>
    <xf numFmtId="0" fontId="153" fillId="0" borderId="0" xfId="0" applyFont="1" applyFill="1" applyAlignment="1">
      <alignment horizontal="right" vertical="center"/>
    </xf>
    <xf numFmtId="0" fontId="153" fillId="0" borderId="0" xfId="0" applyFont="1" applyFill="1" applyAlignment="1">
      <alignment horizontal="center" vertical="center"/>
    </xf>
    <xf numFmtId="3" fontId="154" fillId="0" borderId="0" xfId="0" applyNumberFormat="1" applyFont="1" applyFill="1" applyAlignment="1">
      <alignment horizontal="center" vertical="center"/>
    </xf>
    <xf numFmtId="0" fontId="154" fillId="0" borderId="0" xfId="0" applyFont="1" applyFill="1" applyAlignment="1">
      <alignment horizontal="center" vertical="center"/>
    </xf>
    <xf numFmtId="3" fontId="154" fillId="0" borderId="0" xfId="0" applyNumberFormat="1" applyFont="1" applyFill="1" applyAlignment="1">
      <alignment horizontal="center" vertical="center"/>
    </xf>
    <xf numFmtId="0" fontId="154" fillId="0" borderId="0" xfId="0" applyFont="1" applyFill="1" applyAlignment="1">
      <alignment horizontal="center" vertical="center"/>
    </xf>
    <xf numFmtId="3" fontId="0" fillId="0" borderId="0" xfId="0" applyNumberFormat="1" applyFill="1"/>
    <xf numFmtId="0" fontId="154" fillId="0" borderId="0" xfId="0" applyFont="1" applyFill="1" applyAlignment="1">
      <alignment horizontal="right" vertical="center"/>
    </xf>
    <xf numFmtId="0" fontId="157" fillId="0" borderId="1" xfId="0" applyFont="1" applyFill="1" applyBorder="1" applyAlignment="1">
      <alignment horizontal="center" vertical="center" wrapText="1"/>
    </xf>
    <xf numFmtId="0" fontId="133" fillId="0" borderId="0" xfId="0" applyFont="1" applyFill="1"/>
    <xf numFmtId="0" fontId="157" fillId="0" borderId="31" xfId="0" applyFont="1" applyFill="1" applyBorder="1" applyAlignment="1">
      <alignment horizontal="center" vertical="center" wrapText="1"/>
    </xf>
    <xf numFmtId="0" fontId="157" fillId="0" borderId="32" xfId="0" applyFont="1" applyFill="1" applyBorder="1" applyAlignment="1">
      <alignment horizontal="center" vertical="center" wrapText="1"/>
    </xf>
    <xf numFmtId="0" fontId="157"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Alignment="1">
      <alignment horizontal="center" vertical="center" wrapText="1"/>
    </xf>
    <xf numFmtId="0" fontId="0" fillId="0" borderId="35" xfId="0" applyFill="1" applyBorder="1" applyAlignment="1">
      <alignment horizontal="center" vertical="center" wrapText="1"/>
    </xf>
    <xf numFmtId="0" fontId="157" fillId="0" borderId="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7" xfId="0" applyFill="1" applyBorder="1" applyAlignment="1">
      <alignment horizontal="center" vertical="center" wrapText="1"/>
    </xf>
    <xf numFmtId="0" fontId="15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75" fillId="0" borderId="0" xfId="0" applyFont="1" applyFill="1"/>
    <xf numFmtId="0" fontId="51" fillId="0" borderId="17" xfId="0" applyFont="1" applyFill="1" applyBorder="1" applyAlignment="1">
      <alignment horizontal="center" vertical="center" wrapText="1"/>
    </xf>
    <xf numFmtId="0" fontId="176" fillId="0" borderId="17" xfId="0" applyFont="1" applyFill="1" applyBorder="1" applyAlignment="1">
      <alignment horizontal="center" vertical="center" wrapText="1"/>
    </xf>
    <xf numFmtId="3" fontId="176" fillId="0" borderId="17" xfId="0" applyNumberFormat="1" applyFont="1" applyFill="1" applyBorder="1" applyAlignment="1">
      <alignment horizontal="right" vertical="center" wrapText="1"/>
    </xf>
    <xf numFmtId="3" fontId="176" fillId="0" borderId="39" xfId="0" applyNumberFormat="1" applyFont="1" applyFill="1" applyBorder="1" applyAlignment="1">
      <alignment horizontal="right" vertical="center" wrapText="1"/>
    </xf>
    <xf numFmtId="3" fontId="176" fillId="0" borderId="1" xfId="0" applyNumberFormat="1" applyFont="1" applyFill="1" applyBorder="1" applyAlignment="1">
      <alignment horizontal="right" vertical="center" wrapText="1"/>
    </xf>
    <xf numFmtId="0" fontId="51" fillId="0" borderId="3" xfId="0" applyFont="1" applyFill="1" applyBorder="1" applyAlignment="1">
      <alignment horizontal="center" vertical="center" wrapText="1"/>
    </xf>
    <xf numFmtId="0" fontId="51" fillId="0" borderId="3" xfId="0" applyFont="1" applyFill="1" applyBorder="1" applyAlignment="1">
      <alignment vertical="center" wrapText="1"/>
    </xf>
    <xf numFmtId="3" fontId="51" fillId="0" borderId="3" xfId="0" applyNumberFormat="1" applyFont="1" applyFill="1" applyBorder="1" applyAlignment="1">
      <alignment horizontal="right" vertical="center" wrapText="1"/>
    </xf>
    <xf numFmtId="0" fontId="51" fillId="0" borderId="3" xfId="0" applyFont="1" applyFill="1" applyBorder="1" applyAlignment="1">
      <alignment horizontal="right" vertical="center" wrapText="1"/>
    </xf>
    <xf numFmtId="0" fontId="51" fillId="0" borderId="39" xfId="0" applyFont="1" applyFill="1" applyBorder="1" applyAlignment="1">
      <alignment horizontal="right" vertical="center" wrapText="1"/>
    </xf>
    <xf numFmtId="0" fontId="51" fillId="0" borderId="1" xfId="0" applyFont="1" applyFill="1" applyBorder="1" applyAlignment="1">
      <alignment horizontal="right" vertical="center" wrapText="1"/>
    </xf>
    <xf numFmtId="0" fontId="177" fillId="0" borderId="5" xfId="0" applyFont="1" applyFill="1" applyBorder="1" applyAlignment="1">
      <alignment horizontal="left" vertical="center"/>
    </xf>
    <xf numFmtId="0" fontId="154" fillId="0" borderId="0" xfId="0" applyFont="1" applyFill="1" applyAlignment="1">
      <alignment horizontal="left" vertical="center"/>
    </xf>
    <xf numFmtId="0" fontId="0" fillId="0" borderId="0" xfId="0" applyFont="1" applyFill="1"/>
    <xf numFmtId="0" fontId="157" fillId="0" borderId="0" xfId="0" applyFont="1" applyFill="1" applyAlignment="1">
      <alignment horizontal="right" vertical="center"/>
    </xf>
    <xf numFmtId="0" fontId="157" fillId="0" borderId="0" xfId="0" applyFont="1" applyFill="1" applyAlignment="1">
      <alignment horizontal="center" vertical="center" wrapText="1"/>
    </xf>
    <xf numFmtId="3" fontId="208" fillId="0" borderId="0" xfId="0" applyNumberFormat="1" applyFont="1" applyFill="1" applyAlignment="1">
      <alignment horizontal="center" vertical="center"/>
    </xf>
    <xf numFmtId="0" fontId="208" fillId="0" borderId="0" xfId="0" applyFont="1" applyFill="1" applyAlignment="1">
      <alignment horizontal="center" vertical="center"/>
    </xf>
    <xf numFmtId="0" fontId="208" fillId="0" borderId="0" xfId="0" applyFont="1" applyFill="1" applyAlignment="1">
      <alignment horizontal="right" vertical="center"/>
    </xf>
    <xf numFmtId="0" fontId="157" fillId="0" borderId="43" xfId="0" applyFont="1" applyFill="1" applyBorder="1" applyAlignment="1">
      <alignment horizontal="center" vertical="center" wrapText="1"/>
    </xf>
    <xf numFmtId="0" fontId="157" fillId="0" borderId="43" xfId="0" applyFont="1" applyFill="1" applyBorder="1" applyAlignment="1">
      <alignment horizontal="center" vertical="center" wrapText="1"/>
    </xf>
    <xf numFmtId="0" fontId="156" fillId="0" borderId="43" xfId="0" applyFont="1" applyFill="1" applyBorder="1" applyAlignment="1">
      <alignment horizontal="center" vertical="center" wrapText="1"/>
    </xf>
    <xf numFmtId="0" fontId="51" fillId="0" borderId="43" xfId="0" applyFont="1" applyFill="1" applyBorder="1" applyAlignment="1">
      <alignment horizontal="center" vertical="center" wrapText="1"/>
    </xf>
    <xf numFmtId="205" fontId="157" fillId="0" borderId="43" xfId="626" applyNumberFormat="1" applyFont="1" applyFill="1" applyBorder="1" applyAlignment="1">
      <alignment horizontal="center" vertical="center" wrapText="1"/>
    </xf>
    <xf numFmtId="205" fontId="175" fillId="0" borderId="0" xfId="0" applyNumberFormat="1" applyFont="1" applyFill="1"/>
    <xf numFmtId="0" fontId="51" fillId="0" borderId="43" xfId="0" applyFont="1" applyFill="1" applyBorder="1" applyAlignment="1">
      <alignment vertical="center" wrapText="1"/>
    </xf>
    <xf numFmtId="205" fontId="51" fillId="0" borderId="43" xfId="626" applyNumberFormat="1" applyFont="1" applyFill="1" applyBorder="1" applyAlignment="1">
      <alignment horizontal="center" vertical="center" wrapText="1"/>
    </xf>
    <xf numFmtId="3" fontId="51" fillId="0" borderId="43" xfId="0" applyNumberFormat="1" applyFont="1" applyFill="1" applyBorder="1" applyAlignment="1">
      <alignment horizontal="right" vertical="center" wrapText="1"/>
    </xf>
    <xf numFmtId="3" fontId="175" fillId="0" borderId="0" xfId="0" applyNumberFormat="1" applyFont="1" applyFill="1"/>
    <xf numFmtId="3" fontId="51" fillId="0" borderId="43" xfId="626" applyNumberFormat="1" applyFont="1" applyFill="1" applyBorder="1" applyAlignment="1">
      <alignment horizontal="right" vertical="center" wrapText="1"/>
    </xf>
    <xf numFmtId="0" fontId="133" fillId="0" borderId="0" xfId="996" applyFont="1" applyFill="1" applyAlignment="1">
      <alignment horizontal="center" vertical="center"/>
    </xf>
    <xf numFmtId="0" fontId="133" fillId="0" borderId="0" xfId="996" applyFont="1" applyFill="1" applyAlignment="1">
      <alignment vertical="center"/>
    </xf>
    <xf numFmtId="3" fontId="133" fillId="0" borderId="0" xfId="996" applyNumberFormat="1" applyFont="1" applyFill="1" applyAlignment="1">
      <alignment vertical="center"/>
    </xf>
    <xf numFmtId="4" fontId="160" fillId="0" borderId="0" xfId="996" applyNumberFormat="1" applyFont="1" applyFill="1" applyAlignment="1">
      <alignment vertical="center"/>
    </xf>
    <xf numFmtId="3" fontId="168" fillId="0" borderId="0" xfId="996" applyNumberFormat="1" applyFont="1" applyFill="1" applyAlignment="1">
      <alignment vertical="center"/>
    </xf>
    <xf numFmtId="0" fontId="168" fillId="0" borderId="0" xfId="996" applyFont="1" applyFill="1" applyAlignment="1">
      <alignment horizontal="center" vertical="center"/>
    </xf>
    <xf numFmtId="3" fontId="135" fillId="0" borderId="0" xfId="996" applyNumberFormat="1" applyFont="1" applyFill="1" applyAlignment="1">
      <alignment horizontal="center" vertical="center"/>
    </xf>
    <xf numFmtId="0" fontId="171" fillId="0" borderId="0" xfId="996" applyFont="1" applyFill="1" applyAlignment="1">
      <alignment horizontal="left" vertical="center"/>
    </xf>
    <xf numFmtId="0" fontId="170" fillId="0" borderId="0" xfId="996" applyFont="1" applyFill="1" applyAlignment="1">
      <alignment vertical="center"/>
    </xf>
    <xf numFmtId="3" fontId="170" fillId="0" borderId="0" xfId="996" applyNumberFormat="1" applyFont="1" applyFill="1" applyAlignment="1">
      <alignment vertical="center"/>
    </xf>
    <xf numFmtId="3" fontId="40" fillId="0" borderId="0" xfId="996" applyNumberFormat="1" applyFont="1" applyFill="1" applyAlignment="1">
      <alignment vertical="center"/>
    </xf>
    <xf numFmtId="0" fontId="135" fillId="0" borderId="0" xfId="996" applyFont="1" applyFill="1" applyAlignment="1">
      <alignment horizontal="center" vertical="center"/>
    </xf>
    <xf numFmtId="0" fontId="137" fillId="0" borderId="47" xfId="996" applyFont="1" applyFill="1" applyBorder="1" applyAlignment="1">
      <alignment horizontal="center" vertical="center" wrapText="1"/>
    </xf>
    <xf numFmtId="0" fontId="137" fillId="0" borderId="44" xfId="996" applyFont="1" applyFill="1" applyBorder="1" applyAlignment="1">
      <alignment horizontal="center" vertical="center" wrapText="1"/>
    </xf>
    <xf numFmtId="0" fontId="137" fillId="0" borderId="45" xfId="996" applyFont="1" applyFill="1" applyBorder="1" applyAlignment="1">
      <alignment horizontal="center" vertical="center" wrapText="1"/>
    </xf>
    <xf numFmtId="0" fontId="133" fillId="0" borderId="0" xfId="996" applyFont="1" applyFill="1" applyAlignment="1">
      <alignment horizontal="center" vertical="center" wrapText="1"/>
    </xf>
    <xf numFmtId="0" fontId="137" fillId="0" borderId="28" xfId="996" applyFont="1" applyFill="1" applyBorder="1" applyAlignment="1">
      <alignment horizontal="center" vertical="center" wrapText="1"/>
    </xf>
    <xf numFmtId="0" fontId="137" fillId="0" borderId="31" xfId="996" applyFont="1" applyFill="1" applyBorder="1" applyAlignment="1">
      <alignment horizontal="center" vertical="center" wrapText="1"/>
    </xf>
    <xf numFmtId="0" fontId="137" fillId="0" borderId="32" xfId="996" applyFont="1" applyFill="1" applyBorder="1" applyAlignment="1">
      <alignment horizontal="center" vertical="center" wrapText="1"/>
    </xf>
    <xf numFmtId="0" fontId="137" fillId="0" borderId="33" xfId="996" applyFont="1" applyFill="1" applyBorder="1" applyAlignment="1">
      <alignment horizontal="center" vertical="center" wrapText="1"/>
    </xf>
    <xf numFmtId="4" fontId="165" fillId="0" borderId="47" xfId="996" applyNumberFormat="1" applyFont="1" applyFill="1" applyBorder="1" applyAlignment="1">
      <alignment horizontal="center" vertical="center" wrapText="1"/>
    </xf>
    <xf numFmtId="3" fontId="137" fillId="0" borderId="47" xfId="996" applyNumberFormat="1" applyFont="1" applyFill="1" applyBorder="1" applyAlignment="1">
      <alignment horizontal="center" vertical="center" wrapText="1"/>
    </xf>
    <xf numFmtId="0" fontId="137" fillId="0" borderId="0" xfId="996" applyFont="1" applyFill="1" applyAlignment="1">
      <alignment horizontal="center" vertical="center" wrapText="1"/>
    </xf>
    <xf numFmtId="0" fontId="137" fillId="0" borderId="8" xfId="996" applyFont="1" applyFill="1" applyBorder="1" applyAlignment="1">
      <alignment horizontal="center" vertical="center" wrapText="1"/>
    </xf>
    <xf numFmtId="0" fontId="137" fillId="0" borderId="43" xfId="996" applyFont="1" applyFill="1" applyBorder="1" applyAlignment="1">
      <alignment horizontal="center" vertical="center" wrapText="1"/>
    </xf>
    <xf numFmtId="3" fontId="137" fillId="0" borderId="43" xfId="996" applyNumberFormat="1" applyFont="1" applyFill="1" applyBorder="1" applyAlignment="1">
      <alignment horizontal="center" vertical="center" wrapText="1"/>
    </xf>
    <xf numFmtId="4" fontId="165" fillId="0" borderId="8" xfId="996" applyNumberFormat="1" applyFont="1" applyFill="1" applyBorder="1" applyAlignment="1">
      <alignment horizontal="center" vertical="center" wrapText="1"/>
    </xf>
    <xf numFmtId="3" fontId="137" fillId="0" borderId="8" xfId="996" applyNumberFormat="1" applyFont="1" applyFill="1" applyBorder="1" applyAlignment="1">
      <alignment horizontal="center" vertical="center" wrapText="1"/>
    </xf>
    <xf numFmtId="0" fontId="137" fillId="0" borderId="28" xfId="996" applyFont="1" applyFill="1" applyBorder="1" applyAlignment="1">
      <alignment horizontal="center" vertical="center"/>
    </xf>
    <xf numFmtId="3" fontId="137" fillId="0" borderId="28" xfId="996" applyNumberFormat="1" applyFont="1" applyFill="1" applyBorder="1" applyAlignment="1">
      <alignment vertical="center"/>
    </xf>
    <xf numFmtId="3" fontId="165" fillId="0" borderId="28" xfId="996" applyNumberFormat="1" applyFont="1" applyFill="1" applyBorder="1" applyAlignment="1">
      <alignment vertical="center"/>
    </xf>
    <xf numFmtId="3" fontId="137" fillId="0" borderId="3" xfId="996" applyNumberFormat="1" applyFont="1" applyFill="1" applyBorder="1" applyAlignment="1">
      <alignment horizontal="center" vertical="center" wrapText="1"/>
    </xf>
    <xf numFmtId="3" fontId="137" fillId="0" borderId="0" xfId="996" applyNumberFormat="1" applyFont="1" applyFill="1" applyAlignment="1">
      <alignment vertical="center"/>
    </xf>
    <xf numFmtId="0" fontId="137" fillId="0" borderId="0" xfId="996" applyFont="1" applyFill="1" applyAlignment="1">
      <alignment vertical="center"/>
    </xf>
    <xf numFmtId="0" fontId="137" fillId="0" borderId="3" xfId="996" applyFont="1" applyFill="1" applyBorder="1" applyAlignment="1">
      <alignment horizontal="center" vertical="center"/>
    </xf>
    <xf numFmtId="0" fontId="137" fillId="0" borderId="3" xfId="996" applyFont="1" applyFill="1" applyBorder="1" applyAlignment="1">
      <alignment vertical="center" wrapText="1"/>
    </xf>
    <xf numFmtId="3" fontId="137" fillId="0" borderId="3" xfId="996" applyNumberFormat="1" applyFont="1" applyFill="1" applyBorder="1" applyAlignment="1">
      <alignment vertical="center"/>
    </xf>
    <xf numFmtId="3" fontId="165" fillId="0" borderId="3" xfId="996" applyNumberFormat="1" applyFont="1" applyFill="1" applyBorder="1" applyAlignment="1">
      <alignment vertical="center"/>
    </xf>
    <xf numFmtId="0" fontId="133" fillId="0" borderId="3" xfId="996" applyFont="1" applyFill="1" applyBorder="1" applyAlignment="1">
      <alignment horizontal="center" vertical="center"/>
    </xf>
    <xf numFmtId="3" fontId="133" fillId="0" borderId="3" xfId="996" applyNumberFormat="1" applyFont="1" applyFill="1" applyBorder="1" applyAlignment="1">
      <alignment vertical="center" wrapText="1"/>
    </xf>
    <xf numFmtId="3" fontId="133" fillId="0" borderId="3" xfId="996" applyNumberFormat="1" applyFont="1" applyFill="1" applyBorder="1" applyAlignment="1">
      <alignment vertical="center"/>
    </xf>
    <xf numFmtId="3" fontId="160" fillId="0" borderId="3" xfId="996" applyNumberFormat="1" applyFont="1" applyFill="1" applyBorder="1" applyAlignment="1">
      <alignment vertical="center"/>
    </xf>
    <xf numFmtId="3" fontId="133" fillId="0" borderId="3" xfId="996" applyNumberFormat="1" applyFont="1" applyFill="1" applyBorder="1" applyAlignment="1">
      <alignment horizontal="center" vertical="center" wrapText="1"/>
    </xf>
    <xf numFmtId="3" fontId="133" fillId="0" borderId="3" xfId="996" applyNumberFormat="1" applyFont="1" applyFill="1" applyBorder="1" applyAlignment="1">
      <alignment horizontal="right" vertical="center" wrapText="1"/>
    </xf>
    <xf numFmtId="3" fontId="51" fillId="0" borderId="3" xfId="1014" applyNumberFormat="1" applyFont="1" applyFill="1" applyBorder="1" applyAlignment="1">
      <alignment horizontal="left" vertical="center" wrapText="1"/>
    </xf>
    <xf numFmtId="3" fontId="137" fillId="0" borderId="3" xfId="996" applyNumberFormat="1" applyFont="1" applyFill="1" applyBorder="1" applyAlignment="1">
      <alignment horizontal="right" vertical="center" wrapText="1"/>
    </xf>
    <xf numFmtId="3" fontId="135" fillId="0" borderId="3" xfId="996" applyNumberFormat="1" applyFont="1" applyFill="1" applyBorder="1" applyAlignment="1">
      <alignment horizontal="right" vertical="center" wrapText="1"/>
    </xf>
    <xf numFmtId="3" fontId="137" fillId="0" borderId="3" xfId="996" applyNumberFormat="1" applyFont="1" applyFill="1" applyBorder="1" applyAlignment="1">
      <alignment vertical="center" wrapText="1"/>
    </xf>
    <xf numFmtId="3" fontId="165" fillId="0" borderId="3" xfId="996" applyNumberFormat="1" applyFont="1" applyFill="1" applyBorder="1" applyAlignment="1">
      <alignment vertical="center" wrapText="1"/>
    </xf>
    <xf numFmtId="0" fontId="137" fillId="0" borderId="3" xfId="996" applyFont="1" applyFill="1" applyBorder="1" applyAlignment="1">
      <alignment horizontal="center" vertical="center" wrapText="1"/>
    </xf>
    <xf numFmtId="0" fontId="133" fillId="0" borderId="3" xfId="996" applyFont="1" applyFill="1" applyBorder="1" applyAlignment="1">
      <alignment horizontal="center" vertical="center" wrapText="1"/>
    </xf>
    <xf numFmtId="0" fontId="133" fillId="0" borderId="3" xfId="996" applyFont="1" applyFill="1" applyBorder="1" applyAlignment="1">
      <alignment vertical="center" wrapText="1"/>
    </xf>
    <xf numFmtId="3" fontId="160" fillId="0" borderId="3" xfId="996" applyNumberFormat="1" applyFont="1" applyFill="1" applyBorder="1" applyAlignment="1">
      <alignment vertical="center" wrapText="1"/>
    </xf>
    <xf numFmtId="0" fontId="135" fillId="0" borderId="3" xfId="996" applyFont="1" applyFill="1" applyBorder="1" applyAlignment="1">
      <alignment horizontal="center" vertical="center" wrapText="1"/>
    </xf>
    <xf numFmtId="0" fontId="135" fillId="0" borderId="3" xfId="996" applyFont="1" applyFill="1" applyBorder="1" applyAlignment="1">
      <alignment vertical="center" wrapText="1"/>
    </xf>
    <xf numFmtId="3" fontId="135" fillId="0" borderId="3" xfId="996" applyNumberFormat="1" applyFont="1" applyFill="1" applyBorder="1" applyAlignment="1">
      <alignment vertical="center"/>
    </xf>
    <xf numFmtId="3" fontId="135" fillId="0" borderId="3" xfId="996" applyNumberFormat="1" applyFont="1" applyFill="1" applyBorder="1" applyAlignment="1">
      <alignment vertical="center" wrapText="1"/>
    </xf>
    <xf numFmtId="3" fontId="164" fillId="0" borderId="3" xfId="996" applyNumberFormat="1" applyFont="1" applyFill="1" applyBorder="1" applyAlignment="1">
      <alignment vertical="center" wrapText="1"/>
    </xf>
    <xf numFmtId="3" fontId="135" fillId="0" borderId="3" xfId="996" applyNumberFormat="1" applyFont="1" applyFill="1" applyBorder="1" applyAlignment="1">
      <alignment horizontal="center" vertical="center" wrapText="1"/>
    </xf>
    <xf numFmtId="0" fontId="135" fillId="0" borderId="0" xfId="996" applyFont="1" applyFill="1" applyAlignment="1">
      <alignment vertical="center"/>
    </xf>
    <xf numFmtId="0" fontId="161" fillId="0" borderId="3" xfId="996" applyFont="1" applyFill="1" applyBorder="1" applyAlignment="1">
      <alignment horizontal="center" vertical="center" wrapText="1"/>
    </xf>
    <xf numFmtId="0" fontId="161" fillId="0" borderId="3" xfId="996" applyFont="1" applyFill="1" applyBorder="1" applyAlignment="1">
      <alignment vertical="center" wrapText="1"/>
    </xf>
    <xf numFmtId="3" fontId="161" fillId="0" borderId="3" xfId="996" applyNumberFormat="1" applyFont="1" applyFill="1" applyBorder="1" applyAlignment="1">
      <alignment vertical="center"/>
    </xf>
    <xf numFmtId="3" fontId="161" fillId="0" borderId="3" xfId="996" applyNumberFormat="1" applyFont="1" applyFill="1" applyBorder="1" applyAlignment="1">
      <alignment vertical="center" wrapText="1"/>
    </xf>
    <xf numFmtId="3" fontId="161" fillId="0" borderId="3" xfId="996" applyNumberFormat="1" applyFont="1" applyFill="1" applyBorder="1" applyAlignment="1">
      <alignment horizontal="center" vertical="center" wrapText="1"/>
    </xf>
    <xf numFmtId="3" fontId="161" fillId="0" borderId="3" xfId="996" applyNumberFormat="1" applyFont="1" applyFill="1" applyBorder="1" applyAlignment="1">
      <alignment horizontal="right" vertical="center" wrapText="1"/>
    </xf>
    <xf numFmtId="0" fontId="161" fillId="0" borderId="0" xfId="996" applyFont="1" applyFill="1" applyAlignment="1">
      <alignment vertical="center"/>
    </xf>
    <xf numFmtId="0" fontId="163" fillId="0" borderId="3" xfId="996" applyFont="1" applyFill="1" applyBorder="1" applyAlignment="1">
      <alignment horizontal="center" vertical="center" wrapText="1"/>
    </xf>
    <xf numFmtId="0" fontId="163" fillId="0" borderId="3" xfId="996" applyFont="1" applyFill="1" applyBorder="1" applyAlignment="1">
      <alignment vertical="center" wrapText="1"/>
    </xf>
    <xf numFmtId="3" fontId="163" fillId="0" borderId="3" xfId="996" applyNumberFormat="1" applyFont="1" applyFill="1" applyBorder="1" applyAlignment="1">
      <alignment vertical="center"/>
    </xf>
    <xf numFmtId="3" fontId="163" fillId="0" borderId="3" xfId="996" applyNumberFormat="1" applyFont="1" applyFill="1" applyBorder="1" applyAlignment="1">
      <alignment vertical="center" wrapText="1"/>
    </xf>
    <xf numFmtId="3" fontId="163" fillId="0" borderId="38" xfId="996" applyNumberFormat="1" applyFont="1" applyFill="1" applyBorder="1" applyAlignment="1">
      <alignment horizontal="center" vertical="center" wrapText="1"/>
    </xf>
    <xf numFmtId="3" fontId="163" fillId="0" borderId="3" xfId="996" applyNumberFormat="1" applyFont="1" applyFill="1" applyBorder="1" applyAlignment="1">
      <alignment horizontal="right" vertical="center" wrapText="1"/>
    </xf>
    <xf numFmtId="0" fontId="163" fillId="0" borderId="0" xfId="996" applyFont="1" applyFill="1" applyAlignment="1">
      <alignment vertical="center"/>
    </xf>
    <xf numFmtId="3" fontId="163" fillId="0" borderId="4" xfId="996" applyNumberFormat="1" applyFont="1" applyFill="1" applyBorder="1" applyAlignment="1">
      <alignment horizontal="center" vertical="center" wrapText="1"/>
    </xf>
    <xf numFmtId="3" fontId="163" fillId="0" borderId="28" xfId="996" applyNumberFormat="1" applyFont="1" applyFill="1" applyBorder="1" applyAlignment="1">
      <alignment horizontal="center" vertical="center" wrapText="1"/>
    </xf>
    <xf numFmtId="3" fontId="161" fillId="0" borderId="3" xfId="1014" quotePrefix="1" applyNumberFormat="1" applyFont="1" applyFill="1" applyBorder="1" applyAlignment="1">
      <alignment vertical="center" wrapText="1"/>
    </xf>
    <xf numFmtId="3" fontId="163" fillId="0" borderId="3" xfId="996" applyNumberFormat="1" applyFont="1" applyFill="1" applyBorder="1" applyAlignment="1">
      <alignment horizontal="center" vertical="center" wrapText="1"/>
    </xf>
    <xf numFmtId="3" fontId="161" fillId="0" borderId="38" xfId="996" applyNumberFormat="1" applyFont="1" applyFill="1" applyBorder="1" applyAlignment="1">
      <alignment horizontal="center" vertical="center" wrapText="1"/>
    </xf>
    <xf numFmtId="3" fontId="161" fillId="0" borderId="28" xfId="996" applyNumberFormat="1" applyFont="1" applyFill="1" applyBorder="1" applyAlignment="1">
      <alignment horizontal="center" vertical="center" wrapText="1"/>
    </xf>
    <xf numFmtId="3" fontId="161" fillId="0" borderId="4" xfId="996" applyNumberFormat="1" applyFont="1" applyFill="1" applyBorder="1" applyAlignment="1">
      <alignment horizontal="center" vertical="center" wrapText="1"/>
    </xf>
    <xf numFmtId="3" fontId="160" fillId="0" borderId="3" xfId="996" applyNumberFormat="1" applyFont="1" applyFill="1" applyBorder="1" applyAlignment="1">
      <alignment horizontal="right" vertical="center" wrapText="1"/>
    </xf>
    <xf numFmtId="0" fontId="162" fillId="0" borderId="3" xfId="996" applyFont="1" applyFill="1" applyBorder="1" applyAlignment="1">
      <alignment horizontal="center" vertical="center" wrapText="1"/>
    </xf>
    <xf numFmtId="0" fontId="162" fillId="0" borderId="3" xfId="996" applyFont="1" applyFill="1" applyBorder="1" applyAlignment="1">
      <alignment vertical="center" wrapText="1"/>
    </xf>
    <xf numFmtId="3" fontId="162" fillId="0" borderId="3" xfId="996" applyNumberFormat="1" applyFont="1" applyFill="1" applyBorder="1" applyAlignment="1">
      <alignment vertical="center"/>
    </xf>
    <xf numFmtId="3" fontId="162" fillId="0" borderId="3" xfId="996" applyNumberFormat="1" applyFont="1" applyFill="1" applyBorder="1" applyAlignment="1">
      <alignment vertical="center" wrapText="1"/>
    </xf>
    <xf numFmtId="3" fontId="162" fillId="0" borderId="3" xfId="996" applyNumberFormat="1" applyFont="1" applyFill="1" applyBorder="1" applyAlignment="1">
      <alignment horizontal="center" vertical="center" wrapText="1"/>
    </xf>
    <xf numFmtId="3" fontId="162" fillId="0" borderId="3" xfId="996" applyNumberFormat="1" applyFont="1" applyFill="1" applyBorder="1" applyAlignment="1">
      <alignment horizontal="right" vertical="center" wrapText="1"/>
    </xf>
    <xf numFmtId="0" fontId="162" fillId="0" borderId="0" xfId="996" applyFont="1" applyFill="1" applyAlignment="1">
      <alignment vertical="center"/>
    </xf>
    <xf numFmtId="0" fontId="133" fillId="0" borderId="3" xfId="996" applyFont="1" applyFill="1" applyBorder="1" applyAlignment="1">
      <alignment horizontal="left" vertical="center" wrapText="1"/>
    </xf>
    <xf numFmtId="3" fontId="138" fillId="0" borderId="3" xfId="996" applyNumberFormat="1" applyFont="1" applyFill="1" applyBorder="1" applyAlignment="1">
      <alignment vertical="center" wrapText="1"/>
    </xf>
    <xf numFmtId="0" fontId="40" fillId="0" borderId="40" xfId="841" applyFont="1" applyFill="1" applyBorder="1" applyAlignment="1">
      <alignment horizontal="left" vertical="center" wrapText="1"/>
    </xf>
    <xf numFmtId="3" fontId="163" fillId="0" borderId="4" xfId="996" applyNumberFormat="1" applyFont="1" applyFill="1" applyBorder="1" applyAlignment="1">
      <alignment horizontal="center" vertical="center" wrapText="1"/>
    </xf>
    <xf numFmtId="0" fontId="163" fillId="0" borderId="3" xfId="996" quotePrefix="1" applyFont="1" applyFill="1" applyBorder="1" applyAlignment="1">
      <alignment vertical="center" wrapText="1"/>
    </xf>
    <xf numFmtId="3" fontId="137" fillId="0" borderId="38" xfId="996" applyNumberFormat="1" applyFont="1" applyFill="1" applyBorder="1" applyAlignment="1">
      <alignment horizontal="center" vertical="center" wrapText="1"/>
    </xf>
    <xf numFmtId="3" fontId="137" fillId="0" borderId="28" xfId="996" applyNumberFormat="1" applyFont="1" applyFill="1" applyBorder="1" applyAlignment="1">
      <alignment horizontal="center" vertical="center" wrapText="1"/>
    </xf>
    <xf numFmtId="3" fontId="161" fillId="0" borderId="4" xfId="996" applyNumberFormat="1" applyFont="1" applyFill="1" applyBorder="1" applyAlignment="1">
      <alignment horizontal="center" vertical="center" wrapText="1"/>
    </xf>
    <xf numFmtId="0" fontId="166" fillId="0" borderId="3" xfId="996" applyFont="1" applyFill="1" applyBorder="1" applyAlignment="1">
      <alignment horizontal="center" vertical="center" wrapText="1"/>
    </xf>
    <xf numFmtId="0" fontId="166" fillId="0" borderId="3" xfId="996" applyFont="1" applyFill="1" applyBorder="1" applyAlignment="1">
      <alignment vertical="center" wrapText="1"/>
    </xf>
    <xf numFmtId="3" fontId="166" fillId="0" borderId="3" xfId="996" applyNumberFormat="1" applyFont="1" applyFill="1" applyBorder="1" applyAlignment="1">
      <alignment vertical="center"/>
    </xf>
    <xf numFmtId="3" fontId="166" fillId="0" borderId="3" xfId="996" applyNumberFormat="1" applyFont="1" applyFill="1" applyBorder="1" applyAlignment="1">
      <alignment vertical="center" wrapText="1"/>
    </xf>
    <xf numFmtId="3" fontId="169" fillId="0" borderId="3" xfId="996" applyNumberFormat="1" applyFont="1" applyFill="1" applyBorder="1" applyAlignment="1">
      <alignment vertical="center" wrapText="1"/>
    </xf>
    <xf numFmtId="3" fontId="166" fillId="0" borderId="3" xfId="996" applyNumberFormat="1" applyFont="1" applyFill="1" applyBorder="1" applyAlignment="1">
      <alignment horizontal="center" vertical="center" wrapText="1"/>
    </xf>
    <xf numFmtId="3" fontId="166" fillId="0" borderId="3" xfId="996" applyNumberFormat="1" applyFont="1" applyFill="1" applyBorder="1" applyAlignment="1">
      <alignment horizontal="right" vertical="center" wrapText="1"/>
    </xf>
    <xf numFmtId="0" fontId="166" fillId="0" borderId="0" xfId="996" applyFont="1" applyFill="1" applyAlignment="1">
      <alignment vertical="center"/>
    </xf>
    <xf numFmtId="3" fontId="163" fillId="0" borderId="3" xfId="996" applyNumberFormat="1" applyFont="1" applyFill="1" applyBorder="1" applyAlignment="1">
      <alignment horizontal="center" vertical="center" wrapText="1"/>
    </xf>
    <xf numFmtId="3" fontId="133" fillId="0" borderId="4" xfId="996" applyNumberFormat="1" applyFont="1" applyFill="1" applyBorder="1" applyAlignment="1">
      <alignment horizontal="center" vertical="center" wrapText="1"/>
    </xf>
    <xf numFmtId="1" fontId="161" fillId="0" borderId="3" xfId="996" applyNumberFormat="1" applyFont="1" applyFill="1" applyBorder="1" applyAlignment="1">
      <alignment vertical="center" wrapText="1"/>
    </xf>
    <xf numFmtId="3" fontId="137" fillId="0" borderId="4" xfId="996" applyNumberFormat="1" applyFont="1" applyFill="1" applyBorder="1" applyAlignment="1">
      <alignment horizontal="center" vertical="center" wrapText="1"/>
    </xf>
    <xf numFmtId="3" fontId="133" fillId="0" borderId="38" xfId="996" applyNumberFormat="1" applyFont="1" applyFill="1" applyBorder="1" applyAlignment="1">
      <alignment horizontal="center" vertical="center" wrapText="1"/>
    </xf>
    <xf numFmtId="3" fontId="135" fillId="0" borderId="38" xfId="996" applyNumberFormat="1" applyFont="1" applyFill="1" applyBorder="1" applyAlignment="1">
      <alignment horizontal="center" vertical="center" wrapText="1"/>
    </xf>
    <xf numFmtId="3" fontId="135" fillId="0" borderId="0" xfId="996" applyNumberFormat="1" applyFont="1" applyFill="1" applyAlignment="1">
      <alignment vertical="center"/>
    </xf>
    <xf numFmtId="3" fontId="133" fillId="0" borderId="38" xfId="996" applyNumberFormat="1" applyFont="1" applyFill="1" applyBorder="1" applyAlignment="1">
      <alignment horizontal="center" vertical="center" wrapText="1"/>
    </xf>
    <xf numFmtId="3" fontId="133" fillId="0" borderId="28" xfId="996" applyNumberFormat="1" applyFont="1" applyFill="1" applyBorder="1" applyAlignment="1">
      <alignment horizontal="center" vertical="center" wrapText="1"/>
    </xf>
    <xf numFmtId="3" fontId="133" fillId="0" borderId="4" xfId="996" applyNumberFormat="1" applyFont="1" applyFill="1" applyBorder="1" applyAlignment="1">
      <alignment horizontal="center" vertical="center" wrapText="1"/>
    </xf>
    <xf numFmtId="3" fontId="133" fillId="0" borderId="3" xfId="996" applyNumberFormat="1" applyFont="1" applyFill="1" applyBorder="1" applyAlignment="1">
      <alignment horizontal="center" vertical="center" wrapText="1"/>
    </xf>
    <xf numFmtId="3" fontId="161" fillId="0" borderId="3" xfId="1014" applyNumberFormat="1" applyFont="1" applyFill="1" applyBorder="1" applyAlignment="1">
      <alignment vertical="center" wrapText="1"/>
    </xf>
    <xf numFmtId="3" fontId="161" fillId="0" borderId="3" xfId="0" applyNumberFormat="1" applyFont="1" applyFill="1" applyBorder="1" applyAlignment="1">
      <alignment vertical="center" wrapText="1"/>
    </xf>
    <xf numFmtId="3" fontId="163" fillId="0" borderId="3" xfId="1014" applyNumberFormat="1" applyFont="1" applyFill="1" applyBorder="1" applyAlignment="1">
      <alignment vertical="center" wrapText="1"/>
    </xf>
    <xf numFmtId="3" fontId="163" fillId="0" borderId="3" xfId="0" applyNumberFormat="1" applyFont="1" applyFill="1" applyBorder="1" applyAlignment="1">
      <alignment vertical="center" wrapText="1"/>
    </xf>
    <xf numFmtId="3" fontId="162" fillId="0" borderId="3" xfId="1014" applyNumberFormat="1" applyFont="1" applyFill="1" applyBorder="1" applyAlignment="1">
      <alignment vertical="center" wrapText="1"/>
    </xf>
    <xf numFmtId="3" fontId="162" fillId="0" borderId="3" xfId="0" applyNumberFormat="1" applyFont="1" applyFill="1" applyBorder="1" applyAlignment="1">
      <alignment vertical="center" wrapText="1"/>
    </xf>
    <xf numFmtId="0" fontId="137" fillId="0" borderId="38" xfId="996" applyFont="1" applyFill="1" applyBorder="1" applyAlignment="1">
      <alignment horizontal="center" vertical="center" wrapText="1"/>
    </xf>
    <xf numFmtId="3" fontId="137" fillId="0" borderId="38" xfId="996" applyNumberFormat="1" applyFont="1" applyFill="1" applyBorder="1" applyAlignment="1">
      <alignment vertical="center"/>
    </xf>
    <xf numFmtId="3" fontId="137" fillId="0" borderId="38" xfId="996" applyNumberFormat="1" applyFont="1" applyFill="1" applyBorder="1" applyAlignment="1">
      <alignment vertical="center" wrapText="1"/>
    </xf>
    <xf numFmtId="3" fontId="165" fillId="0" borderId="38" xfId="996" applyNumberFormat="1" applyFont="1" applyFill="1" applyBorder="1" applyAlignment="1">
      <alignment vertical="center" wrapText="1"/>
    </xf>
    <xf numFmtId="3" fontId="137" fillId="0" borderId="38" xfId="996" applyNumberFormat="1" applyFont="1" applyFill="1" applyBorder="1" applyAlignment="1">
      <alignment horizontal="center" vertical="center" wrapText="1"/>
    </xf>
    <xf numFmtId="3" fontId="137" fillId="0" borderId="38" xfId="996" applyNumberFormat="1" applyFont="1" applyFill="1" applyBorder="1" applyAlignment="1">
      <alignment horizontal="right" vertical="center" wrapText="1"/>
    </xf>
    <xf numFmtId="0" fontId="137" fillId="0" borderId="5" xfId="996" applyFont="1" applyFill="1" applyBorder="1" applyAlignment="1">
      <alignment horizontal="center" vertical="center" wrapText="1"/>
    </xf>
    <xf numFmtId="0" fontId="137" fillId="0" borderId="8" xfId="996" applyFont="1" applyFill="1" applyBorder="1" applyAlignment="1">
      <alignment vertical="center" wrapText="1"/>
    </xf>
    <xf numFmtId="0" fontId="133" fillId="0" borderId="5" xfId="996" applyFont="1" applyFill="1" applyBorder="1" applyAlignment="1">
      <alignment vertical="center"/>
    </xf>
    <xf numFmtId="3" fontId="133" fillId="0" borderId="5" xfId="996" applyNumberFormat="1" applyFont="1" applyFill="1" applyBorder="1" applyAlignment="1">
      <alignment vertical="center"/>
    </xf>
    <xf numFmtId="4" fontId="160" fillId="0" borderId="5" xfId="996" applyNumberFormat="1" applyFont="1" applyFill="1" applyBorder="1" applyAlignment="1">
      <alignment vertical="center"/>
    </xf>
    <xf numFmtId="0" fontId="133" fillId="0" borderId="5" xfId="996" applyFont="1" applyFill="1" applyBorder="1" applyAlignment="1">
      <alignment horizontal="center" vertical="center"/>
    </xf>
    <xf numFmtId="4" fontId="165" fillId="0" borderId="3" xfId="996" applyNumberFormat="1" applyFont="1" applyFill="1" applyBorder="1" applyAlignment="1">
      <alignment vertical="center" wrapText="1"/>
    </xf>
    <xf numFmtId="4" fontId="164" fillId="0" borderId="3" xfId="996" applyNumberFormat="1" applyFont="1" applyFill="1" applyBorder="1" applyAlignment="1">
      <alignment vertical="center" wrapText="1"/>
    </xf>
    <xf numFmtId="3" fontId="162" fillId="0" borderId="0" xfId="996" applyNumberFormat="1" applyFont="1" applyFill="1" applyBorder="1" applyAlignment="1">
      <alignment horizontal="center" vertical="center" wrapText="1"/>
    </xf>
    <xf numFmtId="0" fontId="149" fillId="0" borderId="0" xfId="0" applyFont="1" applyFill="1" applyAlignment="1">
      <alignment horizontal="right" vertical="center"/>
    </xf>
    <xf numFmtId="0" fontId="149" fillId="0" borderId="0" xfId="0" applyFont="1" applyFill="1" applyAlignment="1">
      <alignment horizontal="center" vertical="center"/>
    </xf>
    <xf numFmtId="3" fontId="150" fillId="0" borderId="0" xfId="0" applyNumberFormat="1" applyFont="1" applyFill="1" applyAlignment="1">
      <alignment horizontal="center" vertical="center"/>
    </xf>
    <xf numFmtId="0" fontId="150" fillId="0" borderId="0" xfId="0" applyFont="1" applyFill="1" applyAlignment="1">
      <alignment horizontal="center" vertical="center"/>
    </xf>
    <xf numFmtId="3" fontId="150" fillId="0" borderId="0" xfId="0" applyNumberFormat="1" applyFont="1" applyFill="1" applyAlignment="1">
      <alignment horizontal="center" vertical="center"/>
    </xf>
    <xf numFmtId="0" fontId="150" fillId="0" borderId="0" xfId="0" applyFont="1" applyFill="1" applyAlignment="1">
      <alignment horizontal="center" vertical="center"/>
    </xf>
    <xf numFmtId="0" fontId="150" fillId="0" borderId="0" xfId="0" applyFont="1" applyFill="1" applyAlignment="1">
      <alignment horizontal="right" vertical="center"/>
    </xf>
    <xf numFmtId="0" fontId="149" fillId="0" borderId="43" xfId="0" applyFont="1" applyFill="1" applyBorder="1" applyAlignment="1">
      <alignment horizontal="center" vertical="center" wrapText="1"/>
    </xf>
    <xf numFmtId="0" fontId="149" fillId="0" borderId="47" xfId="0" applyFont="1" applyFill="1" applyBorder="1" applyAlignment="1">
      <alignment horizontal="center" vertical="center" wrapText="1"/>
    </xf>
    <xf numFmtId="0" fontId="149" fillId="0" borderId="47" xfId="0" applyFont="1" applyFill="1" applyBorder="1" applyAlignment="1">
      <alignment vertical="center" wrapText="1"/>
    </xf>
    <xf numFmtId="3" fontId="149" fillId="0" borderId="47" xfId="0" applyNumberFormat="1" applyFont="1" applyFill="1" applyBorder="1" applyAlignment="1">
      <alignment horizontal="right" vertical="center" wrapText="1"/>
    </xf>
    <xf numFmtId="0" fontId="159" fillId="0" borderId="0" xfId="0" applyFont="1" applyFill="1"/>
    <xf numFmtId="0" fontId="149" fillId="0" borderId="3" xfId="0" applyFont="1" applyFill="1" applyBorder="1" applyAlignment="1">
      <alignment horizontal="center" vertical="center" wrapText="1"/>
    </xf>
    <xf numFmtId="0" fontId="149" fillId="0" borderId="3" xfId="0" applyFont="1" applyFill="1" applyBorder="1" applyAlignment="1">
      <alignment vertical="center" wrapText="1"/>
    </xf>
    <xf numFmtId="3" fontId="149" fillId="0" borderId="3" xfId="0" applyNumberFormat="1" applyFont="1" applyFill="1" applyBorder="1" applyAlignment="1">
      <alignment horizontal="right" vertical="center" wrapText="1"/>
    </xf>
    <xf numFmtId="0" fontId="149" fillId="0" borderId="3" xfId="0" applyFont="1" applyFill="1" applyBorder="1" applyAlignment="1">
      <alignment horizontal="right" vertical="center" wrapText="1"/>
    </xf>
    <xf numFmtId="0" fontId="151" fillId="0" borderId="3" xfId="0" applyFont="1" applyFill="1" applyBorder="1" applyAlignment="1">
      <alignment horizontal="center" vertical="center" wrapText="1"/>
    </xf>
    <xf numFmtId="0" fontId="151" fillId="0" borderId="3" xfId="0" applyFont="1" applyFill="1" applyBorder="1" applyAlignment="1">
      <alignment vertical="center" wrapText="1"/>
    </xf>
    <xf numFmtId="3" fontId="151" fillId="0" borderId="3" xfId="0" applyNumberFormat="1" applyFont="1" applyFill="1" applyBorder="1" applyAlignment="1">
      <alignment horizontal="right" vertical="center" wrapText="1"/>
    </xf>
    <xf numFmtId="3" fontId="151" fillId="0" borderId="3" xfId="0" applyNumberFormat="1" applyFont="1" applyFill="1" applyBorder="1" applyAlignment="1">
      <alignment vertical="center" wrapText="1"/>
    </xf>
    <xf numFmtId="3" fontId="149" fillId="0" borderId="3" xfId="0" applyNumberFormat="1" applyFont="1" applyFill="1" applyBorder="1" applyAlignment="1">
      <alignment vertical="center" wrapText="1"/>
    </xf>
    <xf numFmtId="0" fontId="155" fillId="0" borderId="3" xfId="0" applyFont="1" applyFill="1" applyBorder="1" applyAlignment="1">
      <alignment horizontal="left" vertical="center"/>
    </xf>
    <xf numFmtId="0" fontId="0" fillId="0" borderId="3" xfId="0" applyFill="1" applyBorder="1"/>
    <xf numFmtId="0" fontId="150" fillId="0" borderId="3" xfId="0" applyFont="1" applyFill="1" applyBorder="1" applyAlignment="1">
      <alignment horizontal="left" vertical="center" wrapText="1"/>
    </xf>
    <xf numFmtId="0" fontId="0" fillId="0" borderId="0" xfId="0" applyFill="1" applyAlignment="1">
      <alignment wrapText="1"/>
    </xf>
    <xf numFmtId="3" fontId="170" fillId="0" borderId="0" xfId="1413" applyNumberFormat="1" applyFont="1" applyFill="1" applyBorder="1" applyAlignment="1">
      <alignment horizontal="center" vertical="center"/>
    </xf>
    <xf numFmtId="14" fontId="202" fillId="0" borderId="0" xfId="1013" applyNumberFormat="1" applyFont="1" applyFill="1" applyBorder="1" applyAlignment="1">
      <alignment horizontal="left" vertical="center"/>
    </xf>
    <xf numFmtId="9" fontId="170" fillId="0" borderId="30" xfId="2" applyFont="1" applyFill="1" applyBorder="1" applyAlignment="1">
      <alignment vertical="center"/>
    </xf>
    <xf numFmtId="3" fontId="170" fillId="0" borderId="30" xfId="1414" applyNumberFormat="1" applyFont="1" applyFill="1" applyBorder="1" applyAlignment="1">
      <alignment vertical="center"/>
    </xf>
    <xf numFmtId="3" fontId="170" fillId="0" borderId="0" xfId="1414" applyNumberFormat="1" applyFont="1" applyFill="1" applyBorder="1" applyAlignment="1">
      <alignment vertical="center"/>
    </xf>
    <xf numFmtId="3" fontId="170" fillId="0" borderId="30" xfId="2" applyNumberFormat="1" applyFont="1" applyFill="1" applyBorder="1" applyAlignment="1">
      <alignment vertical="center"/>
    </xf>
    <xf numFmtId="3" fontId="202" fillId="0" borderId="30" xfId="1414" applyNumberFormat="1" applyFont="1" applyFill="1" applyBorder="1" applyAlignment="1">
      <alignment horizontal="right" vertical="center"/>
    </xf>
    <xf numFmtId="3" fontId="170" fillId="0" borderId="0" xfId="1413" applyNumberFormat="1" applyFont="1" applyFill="1" applyBorder="1" applyAlignment="1">
      <alignment horizontal="right" vertical="center"/>
    </xf>
    <xf numFmtId="3" fontId="203" fillId="0" borderId="0" xfId="1413" applyNumberFormat="1" applyFont="1" applyFill="1" applyBorder="1" applyAlignment="1">
      <alignment vertical="center"/>
    </xf>
    <xf numFmtId="0" fontId="132" fillId="0" borderId="0" xfId="0" applyFont="1" applyFill="1" applyAlignment="1">
      <alignment horizontal="right" vertical="center" wrapText="1"/>
    </xf>
    <xf numFmtId="0" fontId="40" fillId="0" borderId="0" xfId="0" applyFont="1" applyFill="1" applyAlignment="1">
      <alignment vertical="center"/>
    </xf>
    <xf numFmtId="0" fontId="132" fillId="0" borderId="0" xfId="0" applyFont="1" applyFill="1" applyAlignment="1">
      <alignment horizontal="center" vertical="center" wrapText="1"/>
    </xf>
    <xf numFmtId="3" fontId="134" fillId="0" borderId="0" xfId="0" applyNumberFormat="1" applyFont="1" applyFill="1" applyAlignment="1">
      <alignment horizontal="center" vertical="center" wrapText="1"/>
    </xf>
    <xf numFmtId="0" fontId="134" fillId="0" borderId="0" xfId="0" applyFont="1" applyFill="1" applyAlignment="1">
      <alignment horizontal="center" vertical="center" wrapText="1"/>
    </xf>
    <xf numFmtId="0" fontId="136" fillId="0" borderId="30" xfId="0" applyFont="1" applyFill="1" applyBorder="1" applyAlignment="1">
      <alignment horizontal="right" vertical="center" wrapText="1"/>
    </xf>
    <xf numFmtId="0" fontId="132" fillId="0" borderId="1" xfId="0" applyFont="1" applyFill="1" applyBorder="1" applyAlignment="1">
      <alignment horizontal="center" vertical="center" wrapText="1"/>
    </xf>
    <xf numFmtId="0" fontId="132"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32" fillId="0" borderId="4" xfId="0" applyFont="1" applyFill="1" applyBorder="1" applyAlignment="1">
      <alignment horizontal="center" vertical="center" wrapText="1"/>
    </xf>
    <xf numFmtId="0" fontId="158" fillId="0" borderId="17" xfId="0" applyFont="1" applyFill="1" applyBorder="1" applyAlignment="1">
      <alignment horizontal="center" vertical="center" wrapText="1"/>
    </xf>
    <xf numFmtId="3" fontId="158" fillId="0" borderId="4" xfId="0" applyNumberFormat="1" applyFont="1" applyFill="1" applyBorder="1" applyAlignment="1">
      <alignment vertical="center" wrapText="1"/>
    </xf>
    <xf numFmtId="0" fontId="40" fillId="0" borderId="3" xfId="0" applyFont="1" applyFill="1" applyBorder="1" applyAlignment="1">
      <alignment horizontal="center" vertical="center" wrapText="1"/>
    </xf>
    <xf numFmtId="0" fontId="40" fillId="0" borderId="3" xfId="0" applyFont="1" applyFill="1" applyBorder="1" applyAlignment="1">
      <alignment horizontal="left" vertical="center" wrapText="1"/>
    </xf>
    <xf numFmtId="3" fontId="40" fillId="0" borderId="3" xfId="0" applyNumberFormat="1" applyFont="1" applyFill="1" applyBorder="1" applyAlignment="1">
      <alignment vertical="center" wrapText="1"/>
    </xf>
    <xf numFmtId="0" fontId="40" fillId="0" borderId="5" xfId="0" applyFont="1" applyFill="1" applyBorder="1" applyAlignment="1">
      <alignment horizontal="center" vertical="center" wrapText="1"/>
    </xf>
    <xf numFmtId="0" fontId="40" fillId="0" borderId="5" xfId="0" applyFont="1" applyFill="1" applyBorder="1" applyAlignment="1">
      <alignment vertical="center" wrapText="1"/>
    </xf>
    <xf numFmtId="3" fontId="40" fillId="0" borderId="5" xfId="0" applyNumberFormat="1" applyFont="1" applyFill="1" applyBorder="1" applyAlignment="1">
      <alignment vertical="center" wrapText="1"/>
    </xf>
    <xf numFmtId="0" fontId="136" fillId="0" borderId="0" xfId="0" applyFont="1" applyFill="1" applyAlignment="1">
      <alignment vertical="center"/>
    </xf>
    <xf numFmtId="0" fontId="134" fillId="0" borderId="0" xfId="0" applyFont="1" applyFill="1" applyAlignment="1">
      <alignment vertical="center"/>
    </xf>
    <xf numFmtId="3" fontId="40" fillId="0" borderId="0" xfId="0" applyNumberFormat="1" applyFont="1" applyFill="1" applyAlignment="1">
      <alignment vertical="center"/>
    </xf>
    <xf numFmtId="0" fontId="149" fillId="0" borderId="0" xfId="0" applyFont="1" applyFill="1" applyAlignment="1">
      <alignment horizontal="center" vertical="center" wrapText="1"/>
    </xf>
    <xf numFmtId="0" fontId="149" fillId="0" borderId="1" xfId="0" applyFont="1" applyFill="1" applyBorder="1" applyAlignment="1">
      <alignment horizontal="center" vertical="center" wrapText="1"/>
    </xf>
    <xf numFmtId="0" fontId="149" fillId="0" borderId="2" xfId="0" applyFont="1" applyFill="1" applyBorder="1" applyAlignment="1">
      <alignment horizontal="center" vertical="center" wrapText="1"/>
    </xf>
    <xf numFmtId="0" fontId="149" fillId="0" borderId="2" xfId="0" applyFont="1" applyFill="1" applyBorder="1" applyAlignment="1">
      <alignment vertical="center" wrapText="1"/>
    </xf>
    <xf numFmtId="0" fontId="151" fillId="0" borderId="2" xfId="0" applyFont="1" applyFill="1" applyBorder="1" applyAlignment="1">
      <alignment vertical="center" wrapText="1"/>
    </xf>
    <xf numFmtId="3" fontId="3" fillId="0" borderId="3" xfId="0" applyNumberFormat="1" applyFont="1" applyFill="1" applyBorder="1" applyAlignment="1">
      <alignment horizontal="right" vertical="center" wrapText="1"/>
    </xf>
    <xf numFmtId="3" fontId="148"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3" fontId="49" fillId="0" borderId="3" xfId="0" applyNumberFormat="1" applyFont="1" applyFill="1" applyBorder="1" applyAlignment="1">
      <alignment horizontal="right" vertical="center" wrapText="1"/>
    </xf>
    <xf numFmtId="0" fontId="150" fillId="0" borderId="3" xfId="0" applyFont="1" applyFill="1" applyBorder="1" applyAlignment="1">
      <alignment horizontal="center" vertical="center" wrapText="1"/>
    </xf>
    <xf numFmtId="0" fontId="150" fillId="0" borderId="3" xfId="0" applyFont="1" applyFill="1" applyBorder="1" applyAlignment="1">
      <alignment vertical="center" wrapText="1"/>
    </xf>
    <xf numFmtId="0" fontId="6" fillId="0" borderId="3" xfId="0" applyFont="1" applyFill="1" applyBorder="1" applyAlignment="1">
      <alignment horizontal="right" vertical="center" wrapText="1"/>
    </xf>
    <xf numFmtId="0" fontId="180" fillId="0" borderId="3" xfId="0" applyFont="1" applyFill="1" applyBorder="1" applyAlignment="1">
      <alignment horizontal="right" vertical="center" wrapText="1"/>
    </xf>
    <xf numFmtId="0" fontId="152" fillId="0" borderId="0" xfId="0" applyFont="1" applyFill="1"/>
    <xf numFmtId="3" fontId="6" fillId="0" borderId="3" xfId="0" applyNumberFormat="1" applyFont="1" applyFill="1" applyBorder="1" applyAlignment="1">
      <alignment horizontal="right" vertical="center" wrapText="1"/>
    </xf>
    <xf numFmtId="3" fontId="180" fillId="0" borderId="3"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0" fontId="49" fillId="0" borderId="3" xfId="0" applyFont="1" applyFill="1" applyBorder="1" applyAlignment="1">
      <alignment horizontal="right" vertical="center" wrapText="1"/>
    </xf>
    <xf numFmtId="0" fontId="151" fillId="0" borderId="3" xfId="0" applyFont="1" applyFill="1" applyBorder="1" applyAlignment="1">
      <alignment horizontal="right" vertical="center" wrapText="1"/>
    </xf>
    <xf numFmtId="3" fontId="153" fillId="0" borderId="3" xfId="0" applyNumberFormat="1" applyFont="1" applyFill="1" applyBorder="1" applyAlignment="1">
      <alignment horizontal="right" vertical="center" wrapText="1"/>
    </xf>
    <xf numFmtId="3" fontId="53" fillId="0" borderId="3" xfId="0" applyNumberFormat="1" applyFont="1" applyFill="1" applyBorder="1" applyAlignment="1">
      <alignment horizontal="right" vertical="center" wrapText="1"/>
    </xf>
    <xf numFmtId="3" fontId="154" fillId="0" borderId="3" xfId="0" applyNumberFormat="1" applyFont="1" applyFill="1" applyBorder="1" applyAlignment="1">
      <alignment horizontal="right" vertical="center" wrapText="1"/>
    </xf>
    <xf numFmtId="3" fontId="53" fillId="0" borderId="3" xfId="0" applyNumberFormat="1" applyFont="1" applyFill="1" applyBorder="1" applyAlignment="1">
      <alignment vertical="center" wrapText="1"/>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wrapText="1"/>
    </xf>
    <xf numFmtId="0" fontId="6" fillId="0" borderId="3" xfId="0" applyFont="1" applyFill="1" applyBorder="1" applyAlignment="1">
      <alignment vertical="center" wrapText="1"/>
    </xf>
    <xf numFmtId="0" fontId="139" fillId="0" borderId="0" xfId="0" applyFont="1" applyFill="1" applyAlignment="1">
      <alignment vertical="center"/>
    </xf>
    <xf numFmtId="0" fontId="141" fillId="0" borderId="1" xfId="0" applyFont="1" applyFill="1" applyBorder="1" applyAlignment="1">
      <alignment horizontal="center" vertical="center" wrapText="1"/>
    </xf>
    <xf numFmtId="0" fontId="141" fillId="0" borderId="17" xfId="0" applyFont="1" applyFill="1" applyBorder="1" applyAlignment="1">
      <alignment horizontal="center" vertical="center" wrapText="1"/>
    </xf>
    <xf numFmtId="0" fontId="141" fillId="0" borderId="17" xfId="0" applyFont="1" applyFill="1" applyBorder="1" applyAlignment="1">
      <alignment vertical="center" wrapText="1"/>
    </xf>
    <xf numFmtId="3" fontId="141" fillId="0" borderId="17" xfId="0" applyNumberFormat="1" applyFont="1" applyFill="1" applyBorder="1" applyAlignment="1">
      <alignment horizontal="right" vertical="center" wrapText="1"/>
    </xf>
    <xf numFmtId="3" fontId="141" fillId="0" borderId="42" xfId="0" applyNumberFormat="1" applyFont="1" applyFill="1" applyBorder="1" applyAlignment="1">
      <alignment horizontal="right" vertical="center" wrapText="1"/>
    </xf>
    <xf numFmtId="0" fontId="142" fillId="0" borderId="0" xfId="0" applyFont="1" applyFill="1" applyAlignment="1">
      <alignment vertical="center"/>
    </xf>
    <xf numFmtId="0" fontId="144" fillId="0" borderId="4" xfId="0" applyFont="1" applyFill="1" applyBorder="1" applyAlignment="1">
      <alignment horizontal="center" vertical="center" wrapText="1"/>
    </xf>
    <xf numFmtId="3" fontId="144" fillId="0" borderId="4" xfId="0" applyNumberFormat="1" applyFont="1" applyFill="1" applyBorder="1" applyAlignment="1">
      <alignment vertical="center" wrapText="1"/>
    </xf>
    <xf numFmtId="3" fontId="144" fillId="0" borderId="4" xfId="0" applyNumberFormat="1" applyFont="1" applyFill="1" applyBorder="1" applyAlignment="1">
      <alignment horizontal="right" vertical="center" wrapText="1"/>
    </xf>
    <xf numFmtId="0" fontId="143" fillId="0" borderId="0" xfId="0" applyFont="1" applyFill="1" applyAlignment="1">
      <alignment vertical="center"/>
    </xf>
    <xf numFmtId="0" fontId="141" fillId="0" borderId="3" xfId="0" applyFont="1" applyFill="1" applyBorder="1" applyAlignment="1">
      <alignment horizontal="center" vertical="center" wrapText="1"/>
    </xf>
    <xf numFmtId="0" fontId="141" fillId="0" borderId="3" xfId="0" applyFont="1" applyFill="1" applyBorder="1" applyAlignment="1">
      <alignment vertical="center" wrapText="1"/>
    </xf>
    <xf numFmtId="3" fontId="141" fillId="0" borderId="3" xfId="0" applyNumberFormat="1" applyFont="1" applyFill="1" applyBorder="1" applyAlignment="1">
      <alignment horizontal="right" vertical="center" wrapText="1"/>
    </xf>
    <xf numFmtId="0" fontId="141" fillId="0" borderId="3" xfId="0" applyFont="1" applyFill="1" applyBorder="1" applyAlignment="1">
      <alignment horizontal="right" vertical="center" wrapText="1"/>
    </xf>
    <xf numFmtId="0" fontId="145" fillId="0" borderId="3" xfId="0" applyFont="1" applyFill="1" applyBorder="1" applyAlignment="1">
      <alignment vertical="center" wrapText="1"/>
    </xf>
    <xf numFmtId="0" fontId="140" fillId="0" borderId="3" xfId="0" applyFont="1" applyFill="1" applyBorder="1" applyAlignment="1">
      <alignment horizontal="center" vertical="center" wrapText="1"/>
    </xf>
    <xf numFmtId="0" fontId="144" fillId="0" borderId="3" xfId="0" applyFont="1" applyFill="1" applyBorder="1" applyAlignment="1">
      <alignment vertical="center" wrapText="1"/>
    </xf>
    <xf numFmtId="0" fontId="140" fillId="0" borderId="3" xfId="0" applyFont="1" applyFill="1" applyBorder="1" applyAlignment="1">
      <alignment horizontal="right" vertical="center" wrapText="1"/>
    </xf>
    <xf numFmtId="3" fontId="140" fillId="0" borderId="3" xfId="0" applyNumberFormat="1" applyFont="1" applyFill="1" applyBorder="1" applyAlignment="1">
      <alignment horizontal="right" vertical="center" wrapText="1"/>
    </xf>
    <xf numFmtId="0" fontId="144" fillId="0" borderId="3" xfId="0" applyFont="1" applyFill="1" applyBorder="1" applyAlignment="1">
      <alignment horizontal="center" vertical="center" wrapText="1"/>
    </xf>
    <xf numFmtId="3" fontId="144" fillId="0" borderId="3" xfId="0" applyNumberFormat="1" applyFont="1" applyFill="1" applyBorder="1" applyAlignment="1">
      <alignment vertical="center" wrapText="1"/>
    </xf>
    <xf numFmtId="3" fontId="144" fillId="0" borderId="3" xfId="0" applyNumberFormat="1" applyFont="1" applyFill="1" applyBorder="1" applyAlignment="1">
      <alignment horizontal="right" vertical="center" wrapText="1"/>
    </xf>
    <xf numFmtId="0" fontId="140" fillId="0" borderId="3" xfId="0" applyFont="1" applyFill="1" applyBorder="1" applyAlignment="1">
      <alignment vertical="center" wrapText="1"/>
    </xf>
    <xf numFmtId="0" fontId="141" fillId="0" borderId="38" xfId="0" applyFont="1" applyFill="1" applyBorder="1" applyAlignment="1">
      <alignment horizontal="center" vertical="center" wrapText="1"/>
    </xf>
    <xf numFmtId="0" fontId="141" fillId="0" borderId="38" xfId="0" applyFont="1" applyFill="1" applyBorder="1" applyAlignment="1">
      <alignment vertical="center" wrapText="1"/>
    </xf>
    <xf numFmtId="0" fontId="140" fillId="0" borderId="38" xfId="0" applyFont="1" applyFill="1" applyBorder="1" applyAlignment="1">
      <alignment horizontal="right" vertical="center" wrapText="1"/>
    </xf>
    <xf numFmtId="3" fontId="141" fillId="0" borderId="38" xfId="0" applyNumberFormat="1" applyFont="1" applyFill="1" applyBorder="1" applyAlignment="1">
      <alignment horizontal="right" vertical="center" wrapText="1"/>
    </xf>
    <xf numFmtId="0" fontId="139" fillId="0" borderId="5" xfId="0" applyFont="1" applyFill="1" applyBorder="1" applyAlignment="1">
      <alignment vertical="center"/>
    </xf>
    <xf numFmtId="0" fontId="132" fillId="0" borderId="0" xfId="0" applyFont="1" applyFill="1" applyAlignment="1">
      <alignment horizontal="right" vertical="center" wrapText="1"/>
    </xf>
  </cellXfs>
  <cellStyles count="9685">
    <cellStyle name="_x0001_" xfId="3"/>
    <cellStyle name="          _x000a__x000a_shell=progman.exe_x000a__x000a_m" xfId="4"/>
    <cellStyle name="          _x000a__x000a_shell=progman.exe_x000a__x000a_m 2" xfId="5"/>
    <cellStyle name="          _x000d__x000a_shell=progman.exe_x000d__x000a_m" xfId="6"/>
    <cellStyle name="          _x000d__x000d_shell=progman.exe_x000d__x000d_m" xfId="1430"/>
    <cellStyle name="          _x005f_x000d__x005f_x000a_shell=progman.exe_x005f_x000d__x005f_x000a_m" xfId="1431"/>
    <cellStyle name="_x0001_ 2" xfId="7"/>
    <cellStyle name="_x0001_ 3" xfId="8"/>
    <cellStyle name="_x000a__x000a_JournalTemplate=C:\COMFO\CTALK\JOURSTD.TPL_x000a__x000a_LbStateAddress=3 3 0 251 1 89 2 311_x000a__x000a_LbStateJou" xfId="1432"/>
    <cellStyle name="_x000d__x000a_JournalTemplate=C:\COMFO\CTALK\JOURSTD.TPL_x000d__x000a_LbStateAddress=3 3 0 251 1 89 2 311_x000d__x000a_LbStateJou" xfId="1433"/>
    <cellStyle name="_x000d__x000d_JournalTemplate=C:\COMFO\CTALK\JOURSTD.TPL_x000d__x000d_LbStateAddress=3 3 0 251 1 89 2 311_x000d__x000d_LbStateJou" xfId="1434"/>
    <cellStyle name="#,##0" xfId="1435"/>
    <cellStyle name="#,##0 2" xfId="1436"/>
    <cellStyle name="#,##0 2 2" xfId="1437"/>
    <cellStyle name="#,##0 2 2 2" xfId="1438"/>
    <cellStyle name="#,##0 3" xfId="1439"/>
    <cellStyle name="#,##0 3 2" xfId="1440"/>
    <cellStyle name="#.##0" xfId="392"/>
    <cellStyle name="." xfId="1441"/>
    <cellStyle name=". 2" xfId="1442"/>
    <cellStyle name=". 3" xfId="1443"/>
    <cellStyle name=". 3 2" xfId="1444"/>
    <cellStyle name=".d©y" xfId="1445"/>
    <cellStyle name="??" xfId="377"/>
    <cellStyle name="?? [0.00]_ Att. 1- Cover" xfId="378"/>
    <cellStyle name="?? [0]" xfId="379"/>
    <cellStyle name="?? [0] 2" xfId="1446"/>
    <cellStyle name="?? [0] 3" xfId="1447"/>
    <cellStyle name="?? 10" xfId="1448"/>
    <cellStyle name="?? 11" xfId="1449"/>
    <cellStyle name="?? 12" xfId="1450"/>
    <cellStyle name="?? 13" xfId="1451"/>
    <cellStyle name="?? 14" xfId="1452"/>
    <cellStyle name="?? 15" xfId="1453"/>
    <cellStyle name="?? 16" xfId="1454"/>
    <cellStyle name="?? 17" xfId="1455"/>
    <cellStyle name="?? 18" xfId="1456"/>
    <cellStyle name="?? 19" xfId="1457"/>
    <cellStyle name="?? 2" xfId="1458"/>
    <cellStyle name="?? 20" xfId="1459"/>
    <cellStyle name="?? 21" xfId="1460"/>
    <cellStyle name="?? 22" xfId="1461"/>
    <cellStyle name="?? 23" xfId="1462"/>
    <cellStyle name="?? 3" xfId="1463"/>
    <cellStyle name="?? 4" xfId="1464"/>
    <cellStyle name="?? 5" xfId="1465"/>
    <cellStyle name="?? 6" xfId="1466"/>
    <cellStyle name="?? 7" xfId="1467"/>
    <cellStyle name="?? 8" xfId="1468"/>
    <cellStyle name="?? 9" xfId="1469"/>
    <cellStyle name="?_x001d_??%U©÷u&amp;H©÷9_x0008_? s_x000a__x0007__x0001__x0001_" xfId="385"/>
    <cellStyle name="?_x001d_??%U©÷u&amp;H©÷9_x0008_? s_x000a__x0007__x0001__x0001_ 10" xfId="1470"/>
    <cellStyle name="?_x001d_??%U©÷u&amp;H©÷9_x0008_? s_x000a__x0007__x0001__x0001_ 11" xfId="1471"/>
    <cellStyle name="?_x001d_??%U©÷u&amp;H©÷9_x0008_? s_x000a__x0007__x0001__x0001_ 12" xfId="1472"/>
    <cellStyle name="?_x001d_??%U©÷u&amp;H©÷9_x0008_? s_x000a__x0007__x0001__x0001_ 13" xfId="1473"/>
    <cellStyle name="?_x001d_??%U©÷u&amp;H©÷9_x0008_? s_x000a__x0007__x0001__x0001_ 14" xfId="1474"/>
    <cellStyle name="?_x001d_??%U©÷u&amp;H©÷9_x0008_? s_x000a__x0007__x0001__x0001_ 15" xfId="1475"/>
    <cellStyle name="?_x001d_??%U©÷u&amp;H©÷9_x0008_? s_x000a__x0007__x0001__x0001_ 2" xfId="386"/>
    <cellStyle name="?_x001d_??%U©÷u&amp;H©÷9_x0008_? s_x000a__x0007__x0001__x0001_ 3" xfId="1476"/>
    <cellStyle name="?_x001d_??%U©÷u&amp;H©÷9_x0008_? s_x000a__x0007__x0001__x0001_ 4" xfId="1477"/>
    <cellStyle name="?_x001d_??%U©÷u&amp;H©÷9_x0008_? s_x000a__x0007__x0001__x0001_ 5" xfId="1478"/>
    <cellStyle name="?_x001d_??%U©÷u&amp;H©÷9_x0008_? s_x000a__x0007__x0001__x0001_ 6" xfId="1479"/>
    <cellStyle name="?_x001d_??%U©÷u&amp;H©÷9_x0008_? s_x000a__x0007__x0001__x0001_ 7" xfId="1480"/>
    <cellStyle name="?_x001d_??%U©÷u&amp;H©÷9_x0008_? s_x000a__x0007__x0001__x0001_ 8" xfId="1481"/>
    <cellStyle name="?_x001d_??%U©÷u&amp;H©÷9_x0008_? s_x000a__x0007__x0001__x0001_ 9" xfId="1482"/>
    <cellStyle name="?_x001d_??%U©÷u&amp;H©÷9_x0008_? s_x000a__x0007__x0001__x0001__1  DT 2015 - dieu chinh co cau thu (ngay 24-10-2014)" xfId="387"/>
    <cellStyle name="?_x001d_??%U©÷u&amp;H©÷9_x0008_? s_x000d__x0007__x0001__x0001_" xfId="1483"/>
    <cellStyle name="?_x001d_??%U©÷u&amp;H©÷9_x0008_?_x0009_s_x000a__x0007__x0001__x0001_" xfId="382"/>
    <cellStyle name="?_x001d_??%U©÷u&amp;H©÷9_x0008_?_x0009_s_x000a__x0007__x0001__x0001_ 2" xfId="383"/>
    <cellStyle name="?_x001d_??%U©÷u&amp;H©÷9_x0008_?_x0009_s_x000a__x0007__x0001__x0001__1  DT 2015 - dieu chinh co cau thu (ngay 24-10-2014)" xfId="384"/>
    <cellStyle name="???? [0.00]_      " xfId="1484"/>
    <cellStyle name="??????" xfId="1485"/>
    <cellStyle name="????_      " xfId="1486"/>
    <cellStyle name="???[0]_?? DI" xfId="381"/>
    <cellStyle name="???_?? DI" xfId="380"/>
    <cellStyle name="??[0]_BRE" xfId="388"/>
    <cellStyle name="??_      " xfId="1487"/>
    <cellStyle name="??A? [0]_laroux_1_¢¬???¢â? " xfId="1488"/>
    <cellStyle name="??A?_laroux_1_¢¬???¢â? " xfId="1489"/>
    <cellStyle name="?_x005f_x001d_??%U©÷u&amp;H©÷9_x005f_x0008_? s_x005f_x000a__x005f_x0007__x005f_x0001__x005f_x0001_" xfId="1490"/>
    <cellStyle name="?_x005f_x001d_??%U©÷u&amp;H©÷9_x005f_x0008_?_x005f_x0009_s_x005f_x000a__x005f_x0007__x005f_x0001__x005f_x0001_" xfId="1491"/>
    <cellStyle name="?_x005f_x005f_x005f_x001d_??%U©÷u&amp;H©÷9_x005f_x005f_x005f_x0008_? s_x005f_x005f_x005f_x000a__x005f_x005f_x005f_x0007__x005f_x005f_x005f_x0001__x005f_x005f_x005f_x0001_" xfId="1492"/>
    <cellStyle name="?¡±¢¥?_?¨ù??¢´¢¥_¢¬???¢â? " xfId="376"/>
    <cellStyle name="?ðÇ%U?&amp;H?_x0008_?s_x000a__x0007__x0001__x0001_" xfId="389"/>
    <cellStyle name="?ðÇ%U?&amp;H?_x0008_?s_x000a__x0007__x0001__x0001_ 10" xfId="1493"/>
    <cellStyle name="?ðÇ%U?&amp;H?_x0008_?s_x000a__x0007__x0001__x0001_ 11" xfId="1494"/>
    <cellStyle name="?ðÇ%U?&amp;H?_x0008_?s_x000a__x0007__x0001__x0001_ 12" xfId="1495"/>
    <cellStyle name="?ðÇ%U?&amp;H?_x0008_?s_x000a__x0007__x0001__x0001_ 13" xfId="1496"/>
    <cellStyle name="?ðÇ%U?&amp;H?_x0008_?s_x000a__x0007__x0001__x0001_ 14" xfId="1497"/>
    <cellStyle name="?ðÇ%U?&amp;H?_x0008_?s_x000a__x0007__x0001__x0001_ 15" xfId="1498"/>
    <cellStyle name="?ðÇ%U?&amp;H?_x0008_?s_x000a__x0007__x0001__x0001_ 2" xfId="390"/>
    <cellStyle name="?ðÇ%U?&amp;H?_x0008_?s_x000a__x0007__x0001__x0001_ 3" xfId="1499"/>
    <cellStyle name="?ðÇ%U?&amp;H?_x0008_?s_x000a__x0007__x0001__x0001_ 4" xfId="1500"/>
    <cellStyle name="?ðÇ%U?&amp;H?_x0008_?s_x000a__x0007__x0001__x0001_ 5" xfId="1501"/>
    <cellStyle name="?ðÇ%U?&amp;H?_x0008_?s_x000a__x0007__x0001__x0001_ 6" xfId="1502"/>
    <cellStyle name="?ðÇ%U?&amp;H?_x0008_?s_x000a__x0007__x0001__x0001_ 7" xfId="1503"/>
    <cellStyle name="?ðÇ%U?&amp;H?_x0008_?s_x000a__x0007__x0001__x0001_ 8" xfId="1504"/>
    <cellStyle name="?ðÇ%U?&amp;H?_x0008_?s_x000a__x0007__x0001__x0001_ 9" xfId="1505"/>
    <cellStyle name="?ðÇ%U?&amp;H?_x0008_?s_x000a__x0007__x0001__x0001__1  DT 2015 - dieu chinh co cau thu (ngay 24-10-2014)" xfId="391"/>
    <cellStyle name="?ðÇ%U?&amp;H?_x0008_?s_x000d__x0007__x0001__x0001_" xfId="1506"/>
    <cellStyle name="?ðÇ%U?&amp;H?_x005f_x0008_?s_x005f_x000a__x005f_x0007__x005f_x0001__x005f_x0001_" xfId="1507"/>
    <cellStyle name="@ET_Style?.font5" xfId="1508"/>
    <cellStyle name="[0]_Chi phÝ kh¸c_V" xfId="1509"/>
    <cellStyle name="_!1 1 bao cao giao KH ve HTCMT vung TNB   12-12-2011" xfId="1510"/>
    <cellStyle name="_x0001__!1 1 bao cao giao KH ve HTCMT vung TNB   12-12-2011" xfId="1511"/>
    <cellStyle name="_!1 1 bao cao giao KH ve HTCMT vung TNB   12-12-2011 2" xfId="1512"/>
    <cellStyle name="_1 TONG HOP - CA NA" xfId="1513"/>
    <cellStyle name="_123_DONG_THANH_Moi" xfId="1514"/>
    <cellStyle name="_123_DONG_THANH_Moi_!1 1 bao cao giao KH ve HTCMT vung TNB   12-12-2011" xfId="1515"/>
    <cellStyle name="_123_DONG_THANH_Moi_KH TPCP vung TNB (03-1-2012)" xfId="1516"/>
    <cellStyle name="_123_DONG_THANH_Moi_ra soat theo 7356" xfId="1517"/>
    <cellStyle name="_123_DONG_THANH_Moi_TONG HOP CHUNG 3.2.2012 (ban cuoi)" xfId="1518"/>
    <cellStyle name="_19- Hai Duong-V1" xfId="9"/>
    <cellStyle name="_19- Hai Duong-V1_UTH 2014 - DT 2015" xfId="10"/>
    <cellStyle name="_3-Ty trong thu_5T_6T_7T (DT4_DT5_DTthang)" xfId="11"/>
    <cellStyle name="_3-TYTRONGTHU2008-2013" xfId="12"/>
    <cellStyle name="_5_TH ket qua thu theo DP" xfId="13"/>
    <cellStyle name="_Bang Chi tieu (2)" xfId="14"/>
    <cellStyle name="_BAO GIA NGAY 24-10-08 (co dam)" xfId="1519"/>
    <cellStyle name="_BC  NAM 2007" xfId="1520"/>
    <cellStyle name="_BC CV 6403 BKHĐT" xfId="1521"/>
    <cellStyle name="_BC thuc hien KH 2009" xfId="1522"/>
    <cellStyle name="_BC thuc hien KH 2009_15_10_2013 BC nhu cau von doi ung ODA (2014-2016) ngay 15102013 Sua" xfId="1523"/>
    <cellStyle name="_BC thuc hien KH 2009_BC nhu cau von doi ung ODA nganh NN (BKH)" xfId="1524"/>
    <cellStyle name="_BC thuc hien KH 2009_BC nhu cau von doi ung ODA nganh NN (BKH)_05-12  KH trung han 2016-2020 - Liem Thinh edited" xfId="1525"/>
    <cellStyle name="_BC thuc hien KH 2009_BC nhu cau von doi ung ODA nganh NN (BKH)_Copy of 05-12  KH trung han 2016-2020 - Liem Thinh edited (1)" xfId="1526"/>
    <cellStyle name="_BC thuc hien KH 2009_BC Tai co cau (bieu TH)" xfId="1527"/>
    <cellStyle name="_BC thuc hien KH 2009_BC Tai co cau (bieu TH)_05-12  KH trung han 2016-2020 - Liem Thinh edited" xfId="1528"/>
    <cellStyle name="_BC thuc hien KH 2009_BC Tai co cau (bieu TH)_Copy of 05-12  KH trung han 2016-2020 - Liem Thinh edited (1)" xfId="1529"/>
    <cellStyle name="_BC thuc hien KH 2009_DK 2014-2015 final" xfId="1530"/>
    <cellStyle name="_BC thuc hien KH 2009_DK 2014-2015 final_05-12  KH trung han 2016-2020 - Liem Thinh edited" xfId="1531"/>
    <cellStyle name="_BC thuc hien KH 2009_DK 2014-2015 final_Copy of 05-12  KH trung han 2016-2020 - Liem Thinh edited (1)" xfId="1532"/>
    <cellStyle name="_BC thuc hien KH 2009_DK 2014-2015 new" xfId="1533"/>
    <cellStyle name="_BC thuc hien KH 2009_DK 2014-2015 new_05-12  KH trung han 2016-2020 - Liem Thinh edited" xfId="1534"/>
    <cellStyle name="_BC thuc hien KH 2009_DK 2014-2015 new_Copy of 05-12  KH trung han 2016-2020 - Liem Thinh edited (1)" xfId="1535"/>
    <cellStyle name="_BC thuc hien KH 2009_DK KH CBDT 2014 11-11-2013" xfId="1536"/>
    <cellStyle name="_BC thuc hien KH 2009_DK KH CBDT 2014 11-11-2013(1)" xfId="1537"/>
    <cellStyle name="_BC thuc hien KH 2009_DK KH CBDT 2014 11-11-2013(1)_05-12  KH trung han 2016-2020 - Liem Thinh edited" xfId="1538"/>
    <cellStyle name="_BC thuc hien KH 2009_DK KH CBDT 2014 11-11-2013(1)_Copy of 05-12  KH trung han 2016-2020 - Liem Thinh edited (1)" xfId="1539"/>
    <cellStyle name="_BC thuc hien KH 2009_DK KH CBDT 2014 11-11-2013_05-12  KH trung han 2016-2020 - Liem Thinh edited" xfId="1540"/>
    <cellStyle name="_BC thuc hien KH 2009_DK KH CBDT 2014 11-11-2013_Copy of 05-12  KH trung han 2016-2020 - Liem Thinh edited (1)" xfId="1541"/>
    <cellStyle name="_BC thuc hien KH 2009_KH 2011-2015" xfId="1542"/>
    <cellStyle name="_BC thuc hien KH 2009_tai co cau dau tu (tong hop)1" xfId="1543"/>
    <cellStyle name="_BEN TRE" xfId="1544"/>
    <cellStyle name="_Bieu huyen" xfId="15"/>
    <cellStyle name="_Bieu huyen 2" xfId="16"/>
    <cellStyle name="_Bieu mau cong trinh khoi cong moi 3-4" xfId="1545"/>
    <cellStyle name="_Bieu Tay Nam Bo 25-11" xfId="1546"/>
    <cellStyle name="_Bieu3ODA" xfId="1547"/>
    <cellStyle name="_Bieu3ODA_1" xfId="1548"/>
    <cellStyle name="_Bieu4HTMT" xfId="1549"/>
    <cellStyle name="_Bieu4HTMT_!1 1 bao cao giao KH ve HTCMT vung TNB   12-12-2011" xfId="1550"/>
    <cellStyle name="_Bieu4HTMT_KH TPCP vung TNB (03-1-2012)" xfId="1551"/>
    <cellStyle name="_Book1" xfId="17"/>
    <cellStyle name="_Book1 2" xfId="1552"/>
    <cellStyle name="_Book1_!1 1 bao cao giao KH ve HTCMT vung TNB   12-12-2011" xfId="1553"/>
    <cellStyle name="_Book1_1" xfId="18"/>
    <cellStyle name="_Book1_2" xfId="19"/>
    <cellStyle name="_Book1_BC-QT-WB-dthao" xfId="20"/>
    <cellStyle name="_Book1_BC-QT-WB-dthao_05-12  KH trung han 2016-2020 - Liem Thinh edited" xfId="1554"/>
    <cellStyle name="_Book1_BC-QT-WB-dthao_Copy of 05-12  KH trung han 2016-2020 - Liem Thinh edited (1)" xfId="1555"/>
    <cellStyle name="_Book1_BC-QT-WB-dthao_KH TPCP 2016-2020 (tong hop)" xfId="1556"/>
    <cellStyle name="_Book1_Bieu3ODA" xfId="1557"/>
    <cellStyle name="_Book1_Bieu4HTMT" xfId="1558"/>
    <cellStyle name="_Book1_Bieu4HTMT_!1 1 bao cao giao KH ve HTCMT vung TNB   12-12-2011" xfId="1559"/>
    <cellStyle name="_Book1_Bieu4HTMT_KH TPCP vung TNB (03-1-2012)" xfId="1560"/>
    <cellStyle name="_Book1_bo sung von KCH nam 2010 va Du an tre kho khan" xfId="1561"/>
    <cellStyle name="_Book1_bo sung von KCH nam 2010 va Du an tre kho khan_!1 1 bao cao giao KH ve HTCMT vung TNB   12-12-2011" xfId="1562"/>
    <cellStyle name="_Book1_bo sung von KCH nam 2010 va Du an tre kho khan_KH TPCP vung TNB (03-1-2012)" xfId="1563"/>
    <cellStyle name="_Book1_cong hang rao" xfId="1564"/>
    <cellStyle name="_Book1_cong hang rao_!1 1 bao cao giao KH ve HTCMT vung TNB   12-12-2011" xfId="1565"/>
    <cellStyle name="_Book1_cong hang rao_KH TPCP vung TNB (03-1-2012)" xfId="1566"/>
    <cellStyle name="_Book1_cong hang rao_ra soat theo 7356" xfId="1567"/>
    <cellStyle name="_Book1_cong hang rao_TONG HOP CHUNG 3.2.2012 (ban cuoi)" xfId="1568"/>
    <cellStyle name="_Book1_danh muc chuan bi dau tu 2011 ngay 07-6-2011" xfId="1569"/>
    <cellStyle name="_Book1_danh muc chuan bi dau tu 2011 ngay 07-6-2011_!1 1 bao cao giao KH ve HTCMT vung TNB   12-12-2011" xfId="1570"/>
    <cellStyle name="_Book1_danh muc chuan bi dau tu 2011 ngay 07-6-2011_KH TPCP vung TNB (03-1-2012)" xfId="1571"/>
    <cellStyle name="_Book1_Danh muc pbo nguon von XSKT, XDCB nam 2009 chuyen qua nam 2010" xfId="1572"/>
    <cellStyle name="_Book1_Danh muc pbo nguon von XSKT, XDCB nam 2009 chuyen qua nam 2010_!1 1 bao cao giao KH ve HTCMT vung TNB   12-12-2011" xfId="1573"/>
    <cellStyle name="_Book1_Danh muc pbo nguon von XSKT, XDCB nam 2009 chuyen qua nam 2010_KH TPCP vung TNB (03-1-2012)" xfId="1574"/>
    <cellStyle name="_Book1_dieu chinh KH 2011 ngay 26-5-2011111" xfId="1575"/>
    <cellStyle name="_Book1_dieu chinh KH 2011 ngay 26-5-2011111_!1 1 bao cao giao KH ve HTCMT vung TNB   12-12-2011" xfId="1576"/>
    <cellStyle name="_Book1_dieu chinh KH 2011 ngay 26-5-2011111_KH TPCP vung TNB (03-1-2012)" xfId="1577"/>
    <cellStyle name="_Book1_DS KCH PHAN BO VON NSDP NAM 2010" xfId="1578"/>
    <cellStyle name="_Book1_DS KCH PHAN BO VON NSDP NAM 2010_!1 1 bao cao giao KH ve HTCMT vung TNB   12-12-2011" xfId="1579"/>
    <cellStyle name="_Book1_DS KCH PHAN BO VON NSDP NAM 2010_KH TPCP vung TNB (03-1-2012)" xfId="1580"/>
    <cellStyle name="_Book1_DT truong thinh phu" xfId="21"/>
    <cellStyle name="_Book1_giao KH 2011 ngay 10-12-2010" xfId="1581"/>
    <cellStyle name="_Book1_giao KH 2011 ngay 10-12-2010_!1 1 bao cao giao KH ve HTCMT vung TNB   12-12-2011" xfId="1582"/>
    <cellStyle name="_Book1_giao KH 2011 ngay 10-12-2010_KH TPCP vung TNB (03-1-2012)" xfId="1583"/>
    <cellStyle name="_Book1_IN" xfId="1584"/>
    <cellStyle name="_Book1_Kh ql62 (2010) 11-09" xfId="1585"/>
    <cellStyle name="_Book1_KH TPCP vung TNB (03-1-2012)" xfId="1586"/>
    <cellStyle name="_Book1_Khung 2012" xfId="1587"/>
    <cellStyle name="_Book1_kien giang 2" xfId="1588"/>
    <cellStyle name="_Book1_phu luc tong ket tinh hinh TH giai doan 03-10 (ngay 30)" xfId="1589"/>
    <cellStyle name="_Book1_phu luc tong ket tinh hinh TH giai doan 03-10 (ngay 30)_!1 1 bao cao giao KH ve HTCMT vung TNB   12-12-2011" xfId="1590"/>
    <cellStyle name="_Book1_phu luc tong ket tinh hinh TH giai doan 03-10 (ngay 30)_KH TPCP vung TNB (03-1-2012)" xfId="1591"/>
    <cellStyle name="_Book1_phu luc tong ket tinh hinh TH giai doan 03-10 (ngay 30)_ra soat theo 7356" xfId="1592"/>
    <cellStyle name="_Book1_phu luc tong ket tinh hinh TH giai doan 03-10 (ngay 30)_TONG HOP CHUNG 3.2.2012 (ban cuoi)" xfId="1593"/>
    <cellStyle name="_Book1_ra soat theo 7356" xfId="1594"/>
    <cellStyle name="_Book1_TH KHAI TOAN THU THIEM cac tuyen TT noi" xfId="22"/>
    <cellStyle name="_Book1_TONG HOP CHUNG 3.2.2012 (ban cuoi)" xfId="1595"/>
    <cellStyle name="_C.cong+B.luong-Sanluong" xfId="1596"/>
    <cellStyle name="_cong hang rao" xfId="1597"/>
    <cellStyle name="_dien chieu sang" xfId="1598"/>
    <cellStyle name="_DK KH 2009" xfId="1599"/>
    <cellStyle name="_DK KH 2009_15_10_2013 BC nhu cau von doi ung ODA (2014-2016) ngay 15102013 Sua" xfId="1600"/>
    <cellStyle name="_DK KH 2009_BC nhu cau von doi ung ODA nganh NN (BKH)" xfId="1601"/>
    <cellStyle name="_DK KH 2009_BC nhu cau von doi ung ODA nganh NN (BKH)_05-12  KH trung han 2016-2020 - Liem Thinh edited" xfId="1602"/>
    <cellStyle name="_DK KH 2009_BC nhu cau von doi ung ODA nganh NN (BKH)_Copy of 05-12  KH trung han 2016-2020 - Liem Thinh edited (1)" xfId="1603"/>
    <cellStyle name="_DK KH 2009_BC Tai co cau (bieu TH)" xfId="1604"/>
    <cellStyle name="_DK KH 2009_BC Tai co cau (bieu TH)_05-12  KH trung han 2016-2020 - Liem Thinh edited" xfId="1605"/>
    <cellStyle name="_DK KH 2009_BC Tai co cau (bieu TH)_Copy of 05-12  KH trung han 2016-2020 - Liem Thinh edited (1)" xfId="1606"/>
    <cellStyle name="_DK KH 2009_DK 2014-2015 final" xfId="1607"/>
    <cellStyle name="_DK KH 2009_DK 2014-2015 final_05-12  KH trung han 2016-2020 - Liem Thinh edited" xfId="1608"/>
    <cellStyle name="_DK KH 2009_DK 2014-2015 final_Copy of 05-12  KH trung han 2016-2020 - Liem Thinh edited (1)" xfId="1609"/>
    <cellStyle name="_DK KH 2009_DK 2014-2015 new" xfId="1610"/>
    <cellStyle name="_DK KH 2009_DK 2014-2015 new_05-12  KH trung han 2016-2020 - Liem Thinh edited" xfId="1611"/>
    <cellStyle name="_DK KH 2009_DK 2014-2015 new_Copy of 05-12  KH trung han 2016-2020 - Liem Thinh edited (1)" xfId="1612"/>
    <cellStyle name="_DK KH 2009_DK KH CBDT 2014 11-11-2013" xfId="1613"/>
    <cellStyle name="_DK KH 2009_DK KH CBDT 2014 11-11-2013(1)" xfId="1614"/>
    <cellStyle name="_DK KH 2009_DK KH CBDT 2014 11-11-2013(1)_05-12  KH trung han 2016-2020 - Liem Thinh edited" xfId="1615"/>
    <cellStyle name="_DK KH 2009_DK KH CBDT 2014 11-11-2013(1)_Copy of 05-12  KH trung han 2016-2020 - Liem Thinh edited (1)" xfId="1616"/>
    <cellStyle name="_DK KH 2009_DK KH CBDT 2014 11-11-2013_05-12  KH trung han 2016-2020 - Liem Thinh edited" xfId="1617"/>
    <cellStyle name="_DK KH 2009_DK KH CBDT 2014 11-11-2013_Copy of 05-12  KH trung han 2016-2020 - Liem Thinh edited (1)" xfId="1618"/>
    <cellStyle name="_DK KH 2009_KH 2011-2015" xfId="1619"/>
    <cellStyle name="_DK KH 2009_tai co cau dau tu (tong hop)1" xfId="1620"/>
    <cellStyle name="_DK KH 2010" xfId="1621"/>
    <cellStyle name="_DK KH 2010 (BKH)" xfId="1622"/>
    <cellStyle name="_DK KH 2010_15_10_2013 BC nhu cau von doi ung ODA (2014-2016) ngay 15102013 Sua" xfId="1623"/>
    <cellStyle name="_DK KH 2010_BC nhu cau von doi ung ODA nganh NN (BKH)" xfId="1624"/>
    <cellStyle name="_DK KH 2010_BC nhu cau von doi ung ODA nganh NN (BKH)_05-12  KH trung han 2016-2020 - Liem Thinh edited" xfId="1625"/>
    <cellStyle name="_DK KH 2010_BC nhu cau von doi ung ODA nganh NN (BKH)_Copy of 05-12  KH trung han 2016-2020 - Liem Thinh edited (1)" xfId="1626"/>
    <cellStyle name="_DK KH 2010_BC Tai co cau (bieu TH)" xfId="1627"/>
    <cellStyle name="_DK KH 2010_BC Tai co cau (bieu TH)_05-12  KH trung han 2016-2020 - Liem Thinh edited" xfId="1628"/>
    <cellStyle name="_DK KH 2010_BC Tai co cau (bieu TH)_Copy of 05-12  KH trung han 2016-2020 - Liem Thinh edited (1)" xfId="1629"/>
    <cellStyle name="_DK KH 2010_DK 2014-2015 final" xfId="1630"/>
    <cellStyle name="_DK KH 2010_DK 2014-2015 final_05-12  KH trung han 2016-2020 - Liem Thinh edited" xfId="1631"/>
    <cellStyle name="_DK KH 2010_DK 2014-2015 final_Copy of 05-12  KH trung han 2016-2020 - Liem Thinh edited (1)" xfId="1632"/>
    <cellStyle name="_DK KH 2010_DK 2014-2015 new" xfId="1633"/>
    <cellStyle name="_DK KH 2010_DK 2014-2015 new_05-12  KH trung han 2016-2020 - Liem Thinh edited" xfId="1634"/>
    <cellStyle name="_DK KH 2010_DK 2014-2015 new_Copy of 05-12  KH trung han 2016-2020 - Liem Thinh edited (1)" xfId="1635"/>
    <cellStyle name="_DK KH 2010_DK KH CBDT 2014 11-11-2013" xfId="1636"/>
    <cellStyle name="_DK KH 2010_DK KH CBDT 2014 11-11-2013(1)" xfId="1637"/>
    <cellStyle name="_DK KH 2010_DK KH CBDT 2014 11-11-2013(1)_05-12  KH trung han 2016-2020 - Liem Thinh edited" xfId="1638"/>
    <cellStyle name="_DK KH 2010_DK KH CBDT 2014 11-11-2013(1)_Copy of 05-12  KH trung han 2016-2020 - Liem Thinh edited (1)" xfId="1639"/>
    <cellStyle name="_DK KH 2010_DK KH CBDT 2014 11-11-2013_05-12  KH trung han 2016-2020 - Liem Thinh edited" xfId="1640"/>
    <cellStyle name="_DK KH 2010_DK KH CBDT 2014 11-11-2013_Copy of 05-12  KH trung han 2016-2020 - Liem Thinh edited (1)" xfId="1641"/>
    <cellStyle name="_DK KH 2010_KH 2011-2015" xfId="1642"/>
    <cellStyle name="_DK KH 2010_tai co cau dau tu (tong hop)1" xfId="1643"/>
    <cellStyle name="_DK TPCP 2010" xfId="1644"/>
    <cellStyle name="_DO-D1500-KHONG CO TRONG DT" xfId="1645"/>
    <cellStyle name="_Dong Thap" xfId="1646"/>
    <cellStyle name="_DT truong thinh phu" xfId="23"/>
    <cellStyle name="_Du nguon tang luong khoi huyen 2011(2)" xfId="24"/>
    <cellStyle name="_Duyet TK thay đôi" xfId="1647"/>
    <cellStyle name="_Duyet TK thay đôi_!1 1 bao cao giao KH ve HTCMT vung TNB   12-12-2011" xfId="1648"/>
    <cellStyle name="_Duyet TK thay đôi_Bieu4HTMT" xfId="1649"/>
    <cellStyle name="_Duyet TK thay đôi_Bieu4HTMT_!1 1 bao cao giao KH ve HTCMT vung TNB   12-12-2011" xfId="1650"/>
    <cellStyle name="_Duyet TK thay đôi_Bieu4HTMT_KH TPCP vung TNB (03-1-2012)" xfId="1651"/>
    <cellStyle name="_Duyet TK thay đôi_KH TPCP vung TNB (03-1-2012)" xfId="1652"/>
    <cellStyle name="_Duyet TK thay đôi_ra soat theo 7356" xfId="1653"/>
    <cellStyle name="_Duyet TK thay đôi_TONG HOP CHUNG 3.2.2012 (ban cuoi)" xfId="1654"/>
    <cellStyle name="_GOITHAUSO2" xfId="1655"/>
    <cellStyle name="_GOITHAUSO3" xfId="1656"/>
    <cellStyle name="_GOITHAUSO4" xfId="1657"/>
    <cellStyle name="_GTGT 2003" xfId="1658"/>
    <cellStyle name="_Gui VU KH 5-5-09" xfId="1659"/>
    <cellStyle name="_Gui VU KH 5-5-09_05-12  KH trung han 2016-2020 - Liem Thinh edited" xfId="1660"/>
    <cellStyle name="_Gui VU KH 5-5-09_Copy of 05-12  KH trung han 2016-2020 - Liem Thinh edited (1)" xfId="1661"/>
    <cellStyle name="_Gui VU KH 5-5-09_KH TPCP 2016-2020 (tong hop)" xfId="1662"/>
    <cellStyle name="_HaHoa_TDT_DienCSang" xfId="1663"/>
    <cellStyle name="_HaHoa19-5-07" xfId="1664"/>
    <cellStyle name="_Huong CHI tieu Nhiem vu CTMTQG 2014(1)" xfId="1665"/>
    <cellStyle name="_IN" xfId="1666"/>
    <cellStyle name="_IN_!1 1 bao cao giao KH ve HTCMT vung TNB   12-12-2011" xfId="1667"/>
    <cellStyle name="_IN_KH TPCP vung TNB (03-1-2012)" xfId="1668"/>
    <cellStyle name="_IN_ra soat theo 7356" xfId="1669"/>
    <cellStyle name="_IN_TONG HOP CHUNG 3.2.2012 (ban cuoi)" xfId="1670"/>
    <cellStyle name="_KE KHAI THUE GTGT 2004" xfId="1671"/>
    <cellStyle name="_KE KHAI THUE GTGT 2004_BCTC2004" xfId="1672"/>
    <cellStyle name="_KH 2009" xfId="1673"/>
    <cellStyle name="_KH 2009_15_10_2013 BC nhu cau von doi ung ODA (2014-2016) ngay 15102013 Sua" xfId="1674"/>
    <cellStyle name="_KH 2009_BC nhu cau von doi ung ODA nganh NN (BKH)" xfId="1675"/>
    <cellStyle name="_KH 2009_BC nhu cau von doi ung ODA nganh NN (BKH)_05-12  KH trung han 2016-2020 - Liem Thinh edited" xfId="1676"/>
    <cellStyle name="_KH 2009_BC nhu cau von doi ung ODA nganh NN (BKH)_Copy of 05-12  KH trung han 2016-2020 - Liem Thinh edited (1)" xfId="1677"/>
    <cellStyle name="_KH 2009_BC Tai co cau (bieu TH)" xfId="1678"/>
    <cellStyle name="_KH 2009_BC Tai co cau (bieu TH)_05-12  KH trung han 2016-2020 - Liem Thinh edited" xfId="1679"/>
    <cellStyle name="_KH 2009_BC Tai co cau (bieu TH)_Copy of 05-12  KH trung han 2016-2020 - Liem Thinh edited (1)" xfId="1680"/>
    <cellStyle name="_KH 2009_DK 2014-2015 final" xfId="1681"/>
    <cellStyle name="_KH 2009_DK 2014-2015 final_05-12  KH trung han 2016-2020 - Liem Thinh edited" xfId="1682"/>
    <cellStyle name="_KH 2009_DK 2014-2015 final_Copy of 05-12  KH trung han 2016-2020 - Liem Thinh edited (1)" xfId="1683"/>
    <cellStyle name="_KH 2009_DK 2014-2015 new" xfId="1684"/>
    <cellStyle name="_KH 2009_DK 2014-2015 new_05-12  KH trung han 2016-2020 - Liem Thinh edited" xfId="1685"/>
    <cellStyle name="_KH 2009_DK 2014-2015 new_Copy of 05-12  KH trung han 2016-2020 - Liem Thinh edited (1)" xfId="1686"/>
    <cellStyle name="_KH 2009_DK KH CBDT 2014 11-11-2013" xfId="1687"/>
    <cellStyle name="_KH 2009_DK KH CBDT 2014 11-11-2013(1)" xfId="1688"/>
    <cellStyle name="_KH 2009_DK KH CBDT 2014 11-11-2013(1)_05-12  KH trung han 2016-2020 - Liem Thinh edited" xfId="1689"/>
    <cellStyle name="_KH 2009_DK KH CBDT 2014 11-11-2013(1)_Copy of 05-12  KH trung han 2016-2020 - Liem Thinh edited (1)" xfId="1690"/>
    <cellStyle name="_KH 2009_DK KH CBDT 2014 11-11-2013_05-12  KH trung han 2016-2020 - Liem Thinh edited" xfId="1691"/>
    <cellStyle name="_KH 2009_DK KH CBDT 2014 11-11-2013_Copy of 05-12  KH trung han 2016-2020 - Liem Thinh edited (1)" xfId="1692"/>
    <cellStyle name="_KH 2009_KH 2011-2015" xfId="1693"/>
    <cellStyle name="_KH 2009_tai co cau dau tu (tong hop)1" xfId="1694"/>
    <cellStyle name="_KH 2012 (TPCP) Bac Lieu (25-12-2011)" xfId="1695"/>
    <cellStyle name="_Kh ql62 (2010) 11-09" xfId="1696"/>
    <cellStyle name="_KH TPCP 2010 17-3-10" xfId="1697"/>
    <cellStyle name="_KH TPCP vung TNB (03-1-2012)" xfId="1698"/>
    <cellStyle name="_KH ung von cap bach 2009-Cuc NTTS de nghi (sua)" xfId="1699"/>
    <cellStyle name="_KH.DTC.gd2016-2020 tinh (T2-2015)" xfId="1700"/>
    <cellStyle name="_Khung 2012" xfId="1701"/>
    <cellStyle name="_Khung nam 2010" xfId="1702"/>
    <cellStyle name="_x0001__kien giang 2" xfId="1703"/>
    <cellStyle name="_KT (2)" xfId="25"/>
    <cellStyle name="_KT (2) 2" xfId="26"/>
    <cellStyle name="_KT (2)_05-12  KH trung han 2016-2020 - Liem Thinh edited" xfId="1704"/>
    <cellStyle name="_KT (2)_1" xfId="27"/>
    <cellStyle name="_KT (2)_1 2" xfId="28"/>
    <cellStyle name="_KT (2)_1_05-12  KH trung han 2016-2020 - Liem Thinh edited" xfId="1705"/>
    <cellStyle name="_KT (2)_1_Copy of 05-12  KH trung han 2016-2020 - Liem Thinh edited (1)" xfId="1706"/>
    <cellStyle name="_KT (2)_1_KH TPCP 2016-2020 (tong hop)" xfId="1707"/>
    <cellStyle name="_KT (2)_1_Lora-tungchau" xfId="29"/>
    <cellStyle name="_KT (2)_1_Lora-tungchau 2" xfId="1708"/>
    <cellStyle name="_KT (2)_1_Lora-tungchau_05-12  KH trung han 2016-2020 - Liem Thinh edited" xfId="1709"/>
    <cellStyle name="_KT (2)_1_Lora-tungchau_Copy of 05-12  KH trung han 2016-2020 - Liem Thinh edited (1)" xfId="1710"/>
    <cellStyle name="_KT (2)_1_Lora-tungchau_KH TPCP 2016-2020 (tong hop)" xfId="1711"/>
    <cellStyle name="_KT (2)_1_Qt-HT3PQ1(CauKho)" xfId="30"/>
    <cellStyle name="_KT (2)_1_Qt-HT3PQ1(CauKho)_Book1" xfId="31"/>
    <cellStyle name="_KT (2)_1_Qt-HT3PQ1(CauKho)_Don gia quy 3 nam 2003 - Ban Dien Luc" xfId="32"/>
    <cellStyle name="_KT (2)_1_Qt-HT3PQ1(CauKho)_NC-VL2-2003" xfId="33"/>
    <cellStyle name="_KT (2)_1_Qt-HT3PQ1(CauKho)_NC-VL2-2003_1" xfId="34"/>
    <cellStyle name="_KT (2)_1_Qt-HT3PQ1(CauKho)_XL4Test5" xfId="35"/>
    <cellStyle name="_KT (2)_2" xfId="36"/>
    <cellStyle name="_KT (2)_2 2" xfId="37"/>
    <cellStyle name="_KT (2)_2_TG-TH" xfId="38"/>
    <cellStyle name="_KT (2)_2_TG-TH 2" xfId="39"/>
    <cellStyle name="_KT (2)_2_TG-TH_05-12  KH trung han 2016-2020 - Liem Thinh edited" xfId="1712"/>
    <cellStyle name="_KT (2)_2_TG-TH_ApGiaVatTu_cayxanh_latgach" xfId="1713"/>
    <cellStyle name="_KT (2)_2_TG-TH_BANG TONG HOP TINH HINH THANH QUYET TOAN (MOI I)" xfId="1714"/>
    <cellStyle name="_KT (2)_2_TG-TH_BANG TONG HOP TINH HINH THANH QUYET TOAN (MOI I) 2" xfId="1715"/>
    <cellStyle name="_KT (2)_2_TG-TH_BAO CAO KLCT PT2000" xfId="40"/>
    <cellStyle name="_KT (2)_2_TG-TH_BAO CAO PT2000" xfId="41"/>
    <cellStyle name="_KT (2)_2_TG-TH_BAO CAO PT2000_Book1" xfId="42"/>
    <cellStyle name="_KT (2)_2_TG-TH_Bao cao XDCB 2001 - T11 KH dieu chinh 20-11-THAI" xfId="43"/>
    <cellStyle name="_KT (2)_2_TG-TH_BAO GIA NGAY 24-10-08 (co dam)" xfId="1716"/>
    <cellStyle name="_KT (2)_2_TG-TH_BAO GIA NGAY 24-10-08 (co dam) 2" xfId="1717"/>
    <cellStyle name="_KT (2)_2_TG-TH_BC  NAM 2007" xfId="1718"/>
    <cellStyle name="_KT (2)_2_TG-TH_BC CV 6403 BKHĐT" xfId="1719"/>
    <cellStyle name="_KT (2)_2_TG-TH_BC NQ11-CP - chinh sua lai" xfId="1720"/>
    <cellStyle name="_KT (2)_2_TG-TH_BC NQ11-CP-Quynh sau bieu so3" xfId="1721"/>
    <cellStyle name="_KT (2)_2_TG-TH_BC_NQ11-CP_-_Thao_sua_lai" xfId="1722"/>
    <cellStyle name="_KT (2)_2_TG-TH_Bieu mau cong trinh khoi cong moi 3-4" xfId="1723"/>
    <cellStyle name="_KT (2)_2_TG-TH_Bieu TPCP 2015-xin keo dai 3.2016" xfId="1724"/>
    <cellStyle name="_KT (2)_2_TG-TH_Bieu3ODA" xfId="1725"/>
    <cellStyle name="_KT (2)_2_TG-TH_Bieu3ODA_1" xfId="1726"/>
    <cellStyle name="_KT (2)_2_TG-TH_Bieu4HTMT" xfId="1727"/>
    <cellStyle name="_KT (2)_2_TG-TH_bo sung von KCH nam 2010 va Du an tre kho khan" xfId="1728"/>
    <cellStyle name="_KT (2)_2_TG-TH_Book1" xfId="44"/>
    <cellStyle name="_KT (2)_2_TG-TH_Book1 2" xfId="1729"/>
    <cellStyle name="_KT (2)_2_TG-TH_Book1_1" xfId="45"/>
    <cellStyle name="_KT (2)_2_TG-TH_Book1_1 2" xfId="1730"/>
    <cellStyle name="_KT (2)_2_TG-TH_Book1_1_BC CV 6403 BKHĐT" xfId="1731"/>
    <cellStyle name="_KT (2)_2_TG-TH_Book1_1_BC CV 6403 BKHĐT 2" xfId="1732"/>
    <cellStyle name="_KT (2)_2_TG-TH_Book1_1_Bieu mau cong trinh khoi cong moi 3-4" xfId="1733"/>
    <cellStyle name="_KT (2)_2_TG-TH_Book1_1_Bieu mau cong trinh khoi cong moi 3-4 2" xfId="1734"/>
    <cellStyle name="_KT (2)_2_TG-TH_Book1_1_Bieu3ODA" xfId="1735"/>
    <cellStyle name="_KT (2)_2_TG-TH_Book1_1_Bieu3ODA 2" xfId="1736"/>
    <cellStyle name="_KT (2)_2_TG-TH_Book1_1_Bieu4HTMT" xfId="1737"/>
    <cellStyle name="_KT (2)_2_TG-TH_Book1_1_Bieu4HTMT 2" xfId="1738"/>
    <cellStyle name="_KT (2)_2_TG-TH_Book1_1_Book1" xfId="1739"/>
    <cellStyle name="_KT (2)_2_TG-TH_Book1_1_DanhMucDonGiaVTTB_Dien_TAM" xfId="46"/>
    <cellStyle name="_KT (2)_2_TG-TH_Book1_1_Luy ke von ung nam 2011 -Thoa gui ngay 12-8-2012" xfId="1740"/>
    <cellStyle name="_KT (2)_2_TG-TH_Book1_1_Luy ke von ung nam 2011 -Thoa gui ngay 12-8-2012 2" xfId="1741"/>
    <cellStyle name="_KT (2)_2_TG-TH_Book1_2" xfId="47"/>
    <cellStyle name="_KT (2)_2_TG-TH_Book1_2 2" xfId="1742"/>
    <cellStyle name="_KT (2)_2_TG-TH_Book1_2_BC CV 6403 BKHĐT" xfId="1743"/>
    <cellStyle name="_KT (2)_2_TG-TH_Book1_2_Bieu3ODA" xfId="1744"/>
    <cellStyle name="_KT (2)_2_TG-TH_Book1_2_Luy ke von ung nam 2011 -Thoa gui ngay 12-8-2012" xfId="1745"/>
    <cellStyle name="_KT (2)_2_TG-TH_Book1_3" xfId="48"/>
    <cellStyle name="_KT (2)_2_TG-TH_Book1_3 2" xfId="1746"/>
    <cellStyle name="_KT (2)_2_TG-TH_Book1_3_DT truong thinh phu" xfId="49"/>
    <cellStyle name="_KT (2)_2_TG-TH_Book1_3_XL4Test5" xfId="50"/>
    <cellStyle name="_KT (2)_2_TG-TH_Book1_4" xfId="1747"/>
    <cellStyle name="_KT (2)_2_TG-TH_Book1_BC CV 6403 BKHĐT" xfId="1748"/>
    <cellStyle name="_KT (2)_2_TG-TH_Book1_Bieu mau cong trinh khoi cong moi 3-4" xfId="1749"/>
    <cellStyle name="_KT (2)_2_TG-TH_Book1_Bieu3ODA" xfId="1750"/>
    <cellStyle name="_KT (2)_2_TG-TH_Book1_Bieu4HTMT" xfId="1751"/>
    <cellStyle name="_KT (2)_2_TG-TH_Book1_bo sung von KCH nam 2010 va Du an tre kho khan" xfId="1752"/>
    <cellStyle name="_KT (2)_2_TG-TH_Book1_Book1" xfId="1753"/>
    <cellStyle name="_KT (2)_2_TG-TH_Book1_danh muc chuan bi dau tu 2011 ngay 07-6-2011" xfId="1754"/>
    <cellStyle name="_KT (2)_2_TG-TH_Book1_Danh muc pbo nguon von XSKT, XDCB nam 2009 chuyen qua nam 2010" xfId="1755"/>
    <cellStyle name="_KT (2)_2_TG-TH_Book1_DanhMucDonGiaVTTB_Dien_TAM" xfId="51"/>
    <cellStyle name="_KT (2)_2_TG-TH_Book1_dieu chinh KH 2011 ngay 26-5-2011111" xfId="1756"/>
    <cellStyle name="_KT (2)_2_TG-TH_Book1_DS KCH PHAN BO VON NSDP NAM 2010" xfId="1757"/>
    <cellStyle name="_KT (2)_2_TG-TH_Book1_giao KH 2011 ngay 10-12-2010" xfId="1758"/>
    <cellStyle name="_KT (2)_2_TG-TH_Book1_Luy ke von ung nam 2011 -Thoa gui ngay 12-8-2012" xfId="1759"/>
    <cellStyle name="_KT (2)_2_TG-TH_CAU Khanh Nam(Thi Cong)" xfId="1760"/>
    <cellStyle name="_KT (2)_2_TG-TH_CAU Khanh Nam(Thi Cong) 2" xfId="1761"/>
    <cellStyle name="_KT (2)_2_TG-TH_ChiHuong_ApGia" xfId="1762"/>
    <cellStyle name="_KT (2)_2_TG-TH_CoCauPhi (version 1)" xfId="1763"/>
    <cellStyle name="_KT (2)_2_TG-TH_Copy of 05-12  KH trung han 2016-2020 - Liem Thinh edited (1)" xfId="1764"/>
    <cellStyle name="_KT (2)_2_TG-TH_danh muc chuan bi dau tu 2011 ngay 07-6-2011" xfId="1765"/>
    <cellStyle name="_KT (2)_2_TG-TH_Danh muc pbo nguon von XSKT, XDCB nam 2009 chuyen qua nam 2010" xfId="1766"/>
    <cellStyle name="_KT (2)_2_TG-TH_DAU NOI PL-CL TAI PHU LAMHC" xfId="1767"/>
    <cellStyle name="_KT (2)_2_TG-TH_Dcdtoan-bcnckt " xfId="52"/>
    <cellStyle name="_KT (2)_2_TG-TH_dieu chinh KH 2011 ngay 26-5-2011111" xfId="1768"/>
    <cellStyle name="_KT (2)_2_TG-TH_DN_MTP" xfId="53"/>
    <cellStyle name="_KT (2)_2_TG-TH_Dongia2-2003" xfId="54"/>
    <cellStyle name="_KT (2)_2_TG-TH_Dongia2-2003_DT truong thinh phu" xfId="55"/>
    <cellStyle name="_KT (2)_2_TG-TH_DS KCH PHAN BO VON NSDP NAM 2010" xfId="1769"/>
    <cellStyle name="_KT (2)_2_TG-TH_DT truong thinh phu" xfId="56"/>
    <cellStyle name="_KT (2)_2_TG-TH_DTCDT MR.2N110.HOCMON.TDTOAN.CCUNG" xfId="57"/>
    <cellStyle name="_KT (2)_2_TG-TH_DU TRU VAT TU" xfId="1770"/>
    <cellStyle name="_KT (2)_2_TG-TH_giao KH 2011 ngay 10-12-2010" xfId="1771"/>
    <cellStyle name="_KT (2)_2_TG-TH_GTGT 2003" xfId="1772"/>
    <cellStyle name="_KT (2)_2_TG-TH_KE KHAI THUE GTGT 2004" xfId="1773"/>
    <cellStyle name="_KT (2)_2_TG-TH_KE KHAI THUE GTGT 2004 2" xfId="1774"/>
    <cellStyle name="_KT (2)_2_TG-TH_KE KHAI THUE GTGT 2004_BCTC2004" xfId="1775"/>
    <cellStyle name="_KT (2)_2_TG-TH_KH TPCP 2016-2020 (tong hop)" xfId="1776"/>
    <cellStyle name="_KT (2)_2_TG-TH_KH TPCP vung TNB (03-1-2012)" xfId="1777"/>
    <cellStyle name="_KT (2)_2_TG-TH_kien giang 2" xfId="1778"/>
    <cellStyle name="_KT (2)_2_TG-TH_Lora-tungchau" xfId="58"/>
    <cellStyle name="_KT (2)_2_TG-TH_Luy ke von ung nam 2011 -Thoa gui ngay 12-8-2012" xfId="1779"/>
    <cellStyle name="_KT (2)_2_TG-TH_moi" xfId="59"/>
    <cellStyle name="_KT (2)_2_TG-TH_NhanCong" xfId="1780"/>
    <cellStyle name="_KT (2)_2_TG-TH_N-X-T-04" xfId="1781"/>
    <cellStyle name="_KT (2)_2_TG-TH_PGIA-phieu tham tra Kho bac" xfId="60"/>
    <cellStyle name="_KT (2)_2_TG-TH_phu luc tong ket tinh hinh TH giai doan 03-10 (ngay 30)" xfId="1782"/>
    <cellStyle name="_KT (2)_2_TG-TH_PT02-02" xfId="61"/>
    <cellStyle name="_KT (2)_2_TG-TH_PT02-02_Book1" xfId="62"/>
    <cellStyle name="_KT (2)_2_TG-TH_PT02-03" xfId="63"/>
    <cellStyle name="_KT (2)_2_TG-TH_PT02-03_Book1" xfId="64"/>
    <cellStyle name="_KT (2)_2_TG-TH_Qt-HT3PQ1(CauKho)" xfId="65"/>
    <cellStyle name="_KT (2)_2_TG-TH_Qt-HT3PQ1(CauKho)_Book1" xfId="66"/>
    <cellStyle name="_KT (2)_2_TG-TH_Qt-HT3PQ1(CauKho)_Don gia quy 3 nam 2003 - Ban Dien Luc" xfId="67"/>
    <cellStyle name="_KT (2)_2_TG-TH_Qt-HT3PQ1(CauKho)_NC-VL2-2003" xfId="68"/>
    <cellStyle name="_KT (2)_2_TG-TH_Qt-HT3PQ1(CauKho)_NC-VL2-2003_1" xfId="69"/>
    <cellStyle name="_KT (2)_2_TG-TH_Qt-HT3PQ1(CauKho)_XL4Test5" xfId="70"/>
    <cellStyle name="_KT (2)_2_TG-TH_ra soat theo 7356" xfId="1783"/>
    <cellStyle name="_KT (2)_2_TG-TH_Sheet1" xfId="1784"/>
    <cellStyle name="_KT (2)_2_TG-TH_Sheet2" xfId="71"/>
    <cellStyle name="_KT (2)_2_TG-TH_TK152-04" xfId="1785"/>
    <cellStyle name="_KT (2)_2_TG-TH_TONG HOP CHUNG 3.2.2012 (ban cuoi)" xfId="1786"/>
    <cellStyle name="_KT (2)_2_TG-TH_XL4Poppy" xfId="72"/>
    <cellStyle name="_KT (2)_2_TG-TH_XL4Test5" xfId="73"/>
    <cellStyle name="_KT (2)_2_TG-TH_ÿÿÿÿÿ" xfId="1787"/>
    <cellStyle name="_KT (2)_2_TG-TH_ÿÿÿÿÿ_Bieu mau cong trinh khoi cong moi 3-4" xfId="1788"/>
    <cellStyle name="_KT (2)_2_TG-TH_ÿÿÿÿÿ_Bieu TPCP 2015-xin keo dai 3.2016" xfId="1789"/>
    <cellStyle name="_KT (2)_2_TG-TH_ÿÿÿÿÿ_Bieu3ODA" xfId="1790"/>
    <cellStyle name="_KT (2)_2_TG-TH_ÿÿÿÿÿ_Bieu4HTMT" xfId="1791"/>
    <cellStyle name="_KT (2)_2_TG-TH_ÿÿÿÿÿ_KH TPCP vung TNB (03-1-2012)" xfId="1792"/>
    <cellStyle name="_KT (2)_2_TG-TH_ÿÿÿÿÿ_kien giang 2" xfId="1793"/>
    <cellStyle name="_KT (2)_2_TG-TH_ÿÿÿÿÿ_ra soat theo 7356" xfId="1794"/>
    <cellStyle name="_KT (2)_2_TG-TH_ÿÿÿÿÿ_TONG HOP CHUNG 3.2.2012 (ban cuoi)" xfId="1795"/>
    <cellStyle name="_KT (2)_3" xfId="74"/>
    <cellStyle name="_KT (2)_3 2" xfId="75"/>
    <cellStyle name="_KT (2)_3_TG-TH" xfId="76"/>
    <cellStyle name="_KT (2)_3_TG-TH 2" xfId="77"/>
    <cellStyle name="_KT (2)_3_TG-TH_05-12  KH trung han 2016-2020 - Liem Thinh edited" xfId="1796"/>
    <cellStyle name="_KT (2)_3_TG-TH_BC  NAM 2007" xfId="1797"/>
    <cellStyle name="_KT (2)_3_TG-TH_Bieu mau cong trinh khoi cong moi 3-4" xfId="1798"/>
    <cellStyle name="_KT (2)_3_TG-TH_Bieu TPCP 2015-xin keo dai 3.2016" xfId="1799"/>
    <cellStyle name="_KT (2)_3_TG-TH_Bieu3ODA" xfId="1800"/>
    <cellStyle name="_KT (2)_3_TG-TH_Bieu3ODA_1" xfId="1801"/>
    <cellStyle name="_KT (2)_3_TG-TH_Bieu4HTMT" xfId="1802"/>
    <cellStyle name="_KT (2)_3_TG-TH_bo sung von KCH nam 2010 va Du an tre kho khan" xfId="1803"/>
    <cellStyle name="_KT (2)_3_TG-TH_Book1" xfId="78"/>
    <cellStyle name="_KT (2)_3_TG-TH_Book1 2" xfId="1804"/>
    <cellStyle name="_KT (2)_3_TG-TH_Book1_1" xfId="1805"/>
    <cellStyle name="_KT (2)_3_TG-TH_Book1_BC-QT-WB-dthao" xfId="79"/>
    <cellStyle name="_KT (2)_3_TG-TH_Book1_BC-QT-WB-dthao_05-12  KH trung han 2016-2020 - Liem Thinh edited" xfId="1806"/>
    <cellStyle name="_KT (2)_3_TG-TH_Book1_BC-QT-WB-dthao_Copy of 05-12  KH trung han 2016-2020 - Liem Thinh edited (1)" xfId="1807"/>
    <cellStyle name="_KT (2)_3_TG-TH_Book1_BC-QT-WB-dthao_KH TPCP 2016-2020 (tong hop)" xfId="1808"/>
    <cellStyle name="_KT (2)_3_TG-TH_Book1_KH TPCP vung TNB (03-1-2012)" xfId="1809"/>
    <cellStyle name="_KT (2)_3_TG-TH_Book1_kien giang 2" xfId="1810"/>
    <cellStyle name="_KT (2)_3_TG-TH_Copy of 05-12  KH trung han 2016-2020 - Liem Thinh edited (1)" xfId="1811"/>
    <cellStyle name="_KT (2)_3_TG-TH_danh muc chuan bi dau tu 2011 ngay 07-6-2011" xfId="1812"/>
    <cellStyle name="_KT (2)_3_TG-TH_Danh muc pbo nguon von XSKT, XDCB nam 2009 chuyen qua nam 2010" xfId="1813"/>
    <cellStyle name="_KT (2)_3_TG-TH_dieu chinh KH 2011 ngay 26-5-2011111" xfId="1814"/>
    <cellStyle name="_KT (2)_3_TG-TH_DS KCH PHAN BO VON NSDP NAM 2010" xfId="1815"/>
    <cellStyle name="_KT (2)_3_TG-TH_giao KH 2011 ngay 10-12-2010" xfId="1816"/>
    <cellStyle name="_KT (2)_3_TG-TH_GTGT 2003" xfId="1817"/>
    <cellStyle name="_KT (2)_3_TG-TH_KE KHAI THUE GTGT 2004" xfId="1818"/>
    <cellStyle name="_KT (2)_3_TG-TH_KE KHAI THUE GTGT 2004_BCTC2004" xfId="1819"/>
    <cellStyle name="_KT (2)_3_TG-TH_KH TPCP 2016-2020 (tong hop)" xfId="1820"/>
    <cellStyle name="_KT (2)_3_TG-TH_KH TPCP vung TNB (03-1-2012)" xfId="1821"/>
    <cellStyle name="_KT (2)_3_TG-TH_kien giang 2" xfId="1822"/>
    <cellStyle name="_KT (2)_3_TG-TH_Lora-tungchau" xfId="80"/>
    <cellStyle name="_KT (2)_3_TG-TH_Lora-tungchau 2" xfId="1823"/>
    <cellStyle name="_KT (2)_3_TG-TH_Lora-tungchau_05-12  KH trung han 2016-2020 - Liem Thinh edited" xfId="1824"/>
    <cellStyle name="_KT (2)_3_TG-TH_Lora-tungchau_Copy of 05-12  KH trung han 2016-2020 - Liem Thinh edited (1)" xfId="1825"/>
    <cellStyle name="_KT (2)_3_TG-TH_Lora-tungchau_KH TPCP 2016-2020 (tong hop)" xfId="1826"/>
    <cellStyle name="_KT (2)_3_TG-TH_N-X-T-04" xfId="1827"/>
    <cellStyle name="_KT (2)_3_TG-TH_PERSONAL" xfId="81"/>
    <cellStyle name="_KT (2)_3_TG-TH_PERSONAL_BC CV 6403 BKHĐT" xfId="1828"/>
    <cellStyle name="_KT (2)_3_TG-TH_PERSONAL_Bieu mau cong trinh khoi cong moi 3-4" xfId="1829"/>
    <cellStyle name="_KT (2)_3_TG-TH_PERSONAL_Bieu3ODA" xfId="1830"/>
    <cellStyle name="_KT (2)_3_TG-TH_PERSONAL_Bieu4HTMT" xfId="1831"/>
    <cellStyle name="_KT (2)_3_TG-TH_PERSONAL_Book1" xfId="1832"/>
    <cellStyle name="_KT (2)_3_TG-TH_PERSONAL_Book1 2" xfId="1833"/>
    <cellStyle name="_KT (2)_3_TG-TH_PERSONAL_HTQ.8 GD1" xfId="82"/>
    <cellStyle name="_KT (2)_3_TG-TH_PERSONAL_HTQ.8 GD1_05-12  KH trung han 2016-2020 - Liem Thinh edited" xfId="1834"/>
    <cellStyle name="_KT (2)_3_TG-TH_PERSONAL_HTQ.8 GD1_Book1" xfId="83"/>
    <cellStyle name="_KT (2)_3_TG-TH_PERSONAL_HTQ.8 GD1_Copy of 05-12  KH trung han 2016-2020 - Liem Thinh edited (1)" xfId="1835"/>
    <cellStyle name="_KT (2)_3_TG-TH_PERSONAL_HTQ.8 GD1_Don gia quy 3 nam 2003 - Ban Dien Luc" xfId="84"/>
    <cellStyle name="_KT (2)_3_TG-TH_PERSONAL_HTQ.8 GD1_KH TPCP 2016-2020 (tong hop)" xfId="1836"/>
    <cellStyle name="_KT (2)_3_TG-TH_PERSONAL_HTQ.8 GD1_NC-VL2-2003" xfId="85"/>
    <cellStyle name="_KT (2)_3_TG-TH_PERSONAL_HTQ.8 GD1_NC-VL2-2003_1" xfId="86"/>
    <cellStyle name="_KT (2)_3_TG-TH_PERSONAL_HTQ.8 GD1_XL4Test5" xfId="87"/>
    <cellStyle name="_KT (2)_3_TG-TH_PERSONAL_Luy ke von ung nam 2011 -Thoa gui ngay 12-8-2012" xfId="1837"/>
    <cellStyle name="_KT (2)_3_TG-TH_PERSONAL_Tong hop KHCB 2001" xfId="88"/>
    <cellStyle name="_KT (2)_3_TG-TH_Qt-HT3PQ1(CauKho)" xfId="89"/>
    <cellStyle name="_KT (2)_3_TG-TH_Qt-HT3PQ1(CauKho)_Book1" xfId="90"/>
    <cellStyle name="_KT (2)_3_TG-TH_Qt-HT3PQ1(CauKho)_Don gia quy 3 nam 2003 - Ban Dien Luc" xfId="91"/>
    <cellStyle name="_KT (2)_3_TG-TH_Qt-HT3PQ1(CauKho)_NC-VL2-2003" xfId="92"/>
    <cellStyle name="_KT (2)_3_TG-TH_Qt-HT3PQ1(CauKho)_NC-VL2-2003_1" xfId="93"/>
    <cellStyle name="_KT (2)_3_TG-TH_Qt-HT3PQ1(CauKho)_XL4Test5" xfId="94"/>
    <cellStyle name="_KT (2)_3_TG-TH_ra soat theo 7356" xfId="1838"/>
    <cellStyle name="_KT (2)_3_TG-TH_TK152-04" xfId="1839"/>
    <cellStyle name="_KT (2)_3_TG-TH_TONG HOP CHUNG 3.2.2012 (ban cuoi)" xfId="1840"/>
    <cellStyle name="_KT (2)_3_TG-TH_ÿÿÿÿÿ" xfId="1841"/>
    <cellStyle name="_KT (2)_3_TG-TH_ÿÿÿÿÿ_KH TPCP vung TNB (03-1-2012)" xfId="1842"/>
    <cellStyle name="_KT (2)_3_TG-TH_ÿÿÿÿÿ_kien giang 2" xfId="1843"/>
    <cellStyle name="_KT (2)_4" xfId="95"/>
    <cellStyle name="_KT (2)_4 2" xfId="96"/>
    <cellStyle name="_KT (2)_4_05-12  KH trung han 2016-2020 - Liem Thinh edited" xfId="1844"/>
    <cellStyle name="_KT (2)_4_ApGiaVatTu_cayxanh_latgach" xfId="1845"/>
    <cellStyle name="_KT (2)_4_BANG TONG HOP TINH HINH THANH QUYET TOAN (MOI I)" xfId="1846"/>
    <cellStyle name="_KT (2)_4_BANG TONG HOP TINH HINH THANH QUYET TOAN (MOI I) 2" xfId="1847"/>
    <cellStyle name="_KT (2)_4_BAO CAO KLCT PT2000" xfId="97"/>
    <cellStyle name="_KT (2)_4_BAO CAO PT2000" xfId="98"/>
    <cellStyle name="_KT (2)_4_BAO CAO PT2000_Book1" xfId="99"/>
    <cellStyle name="_KT (2)_4_Bao cao XDCB 2001 - T11 KH dieu chinh 20-11-THAI" xfId="100"/>
    <cellStyle name="_KT (2)_4_BAO GIA NGAY 24-10-08 (co dam)" xfId="1848"/>
    <cellStyle name="_KT (2)_4_BAO GIA NGAY 24-10-08 (co dam) 2" xfId="1849"/>
    <cellStyle name="_KT (2)_4_BC  NAM 2007" xfId="1850"/>
    <cellStyle name="_KT (2)_4_BC CV 6403 BKHĐT" xfId="1851"/>
    <cellStyle name="_KT (2)_4_BC NQ11-CP - chinh sua lai" xfId="1852"/>
    <cellStyle name="_KT (2)_4_BC NQ11-CP-Quynh sau bieu so3" xfId="1853"/>
    <cellStyle name="_KT (2)_4_BC_NQ11-CP_-_Thao_sua_lai" xfId="1854"/>
    <cellStyle name="_KT (2)_4_Bieu mau cong trinh khoi cong moi 3-4" xfId="1855"/>
    <cellStyle name="_KT (2)_4_Bieu TPCP 2015-xin keo dai 3.2016" xfId="1856"/>
    <cellStyle name="_KT (2)_4_Bieu3ODA" xfId="1857"/>
    <cellStyle name="_KT (2)_4_Bieu3ODA_1" xfId="1858"/>
    <cellStyle name="_KT (2)_4_Bieu4HTMT" xfId="1859"/>
    <cellStyle name="_KT (2)_4_bo sung von KCH nam 2010 va Du an tre kho khan" xfId="1860"/>
    <cellStyle name="_KT (2)_4_Book1" xfId="101"/>
    <cellStyle name="_KT (2)_4_Book1 2" xfId="1861"/>
    <cellStyle name="_KT (2)_4_Book1_1" xfId="102"/>
    <cellStyle name="_KT (2)_4_Book1_1 2" xfId="1862"/>
    <cellStyle name="_KT (2)_4_Book1_1_BC CV 6403 BKHĐT" xfId="1863"/>
    <cellStyle name="_KT (2)_4_Book1_1_BC CV 6403 BKHĐT 2" xfId="1864"/>
    <cellStyle name="_KT (2)_4_Book1_1_Bieu mau cong trinh khoi cong moi 3-4" xfId="1865"/>
    <cellStyle name="_KT (2)_4_Book1_1_Bieu mau cong trinh khoi cong moi 3-4 2" xfId="1866"/>
    <cellStyle name="_KT (2)_4_Book1_1_Bieu3ODA" xfId="1867"/>
    <cellStyle name="_KT (2)_4_Book1_1_Bieu3ODA 2" xfId="1868"/>
    <cellStyle name="_KT (2)_4_Book1_1_Bieu4HTMT" xfId="1869"/>
    <cellStyle name="_KT (2)_4_Book1_1_Bieu4HTMT 2" xfId="1870"/>
    <cellStyle name="_KT (2)_4_Book1_1_Book1" xfId="1871"/>
    <cellStyle name="_KT (2)_4_Book1_1_DanhMucDonGiaVTTB_Dien_TAM" xfId="103"/>
    <cellStyle name="_KT (2)_4_Book1_1_Luy ke von ung nam 2011 -Thoa gui ngay 12-8-2012" xfId="1872"/>
    <cellStyle name="_KT (2)_4_Book1_1_Luy ke von ung nam 2011 -Thoa gui ngay 12-8-2012 2" xfId="1873"/>
    <cellStyle name="_KT (2)_4_Book1_2" xfId="104"/>
    <cellStyle name="_KT (2)_4_Book1_2 2" xfId="1874"/>
    <cellStyle name="_KT (2)_4_Book1_2_BC CV 6403 BKHĐT" xfId="1875"/>
    <cellStyle name="_KT (2)_4_Book1_2_Bieu3ODA" xfId="1876"/>
    <cellStyle name="_KT (2)_4_Book1_2_Luy ke von ung nam 2011 -Thoa gui ngay 12-8-2012" xfId="1877"/>
    <cellStyle name="_KT (2)_4_Book1_3" xfId="105"/>
    <cellStyle name="_KT (2)_4_Book1_3 2" xfId="1878"/>
    <cellStyle name="_KT (2)_4_Book1_3_DT truong thinh phu" xfId="106"/>
    <cellStyle name="_KT (2)_4_Book1_3_XL4Test5" xfId="107"/>
    <cellStyle name="_KT (2)_4_Book1_4" xfId="1879"/>
    <cellStyle name="_KT (2)_4_Book1_BC CV 6403 BKHĐT" xfId="1880"/>
    <cellStyle name="_KT (2)_4_Book1_Bieu mau cong trinh khoi cong moi 3-4" xfId="1881"/>
    <cellStyle name="_KT (2)_4_Book1_Bieu3ODA" xfId="1882"/>
    <cellStyle name="_KT (2)_4_Book1_Bieu4HTMT" xfId="1883"/>
    <cellStyle name="_KT (2)_4_Book1_bo sung von KCH nam 2010 va Du an tre kho khan" xfId="1884"/>
    <cellStyle name="_KT (2)_4_Book1_Book1" xfId="1885"/>
    <cellStyle name="_KT (2)_4_Book1_danh muc chuan bi dau tu 2011 ngay 07-6-2011" xfId="1886"/>
    <cellStyle name="_KT (2)_4_Book1_Danh muc pbo nguon von XSKT, XDCB nam 2009 chuyen qua nam 2010" xfId="1887"/>
    <cellStyle name="_KT (2)_4_Book1_DanhMucDonGiaVTTB_Dien_TAM" xfId="108"/>
    <cellStyle name="_KT (2)_4_Book1_dieu chinh KH 2011 ngay 26-5-2011111" xfId="1888"/>
    <cellStyle name="_KT (2)_4_Book1_DS KCH PHAN BO VON NSDP NAM 2010" xfId="1889"/>
    <cellStyle name="_KT (2)_4_Book1_giao KH 2011 ngay 10-12-2010" xfId="1890"/>
    <cellStyle name="_KT (2)_4_Book1_Luy ke von ung nam 2011 -Thoa gui ngay 12-8-2012" xfId="1891"/>
    <cellStyle name="_KT (2)_4_CAU Khanh Nam(Thi Cong)" xfId="1892"/>
    <cellStyle name="_KT (2)_4_CAU Khanh Nam(Thi Cong) 2" xfId="1893"/>
    <cellStyle name="_KT (2)_4_ChiHuong_ApGia" xfId="1894"/>
    <cellStyle name="_KT (2)_4_CoCauPhi (version 1)" xfId="1895"/>
    <cellStyle name="_KT (2)_4_Copy of 05-12  KH trung han 2016-2020 - Liem Thinh edited (1)" xfId="1896"/>
    <cellStyle name="_KT (2)_4_danh muc chuan bi dau tu 2011 ngay 07-6-2011" xfId="1897"/>
    <cellStyle name="_KT (2)_4_Danh muc pbo nguon von XSKT, XDCB nam 2009 chuyen qua nam 2010" xfId="1898"/>
    <cellStyle name="_KT (2)_4_DAU NOI PL-CL TAI PHU LAMHC" xfId="1899"/>
    <cellStyle name="_KT (2)_4_Dcdtoan-bcnckt " xfId="109"/>
    <cellStyle name="_KT (2)_4_dieu chinh KH 2011 ngay 26-5-2011111" xfId="1900"/>
    <cellStyle name="_KT (2)_4_DN_MTP" xfId="110"/>
    <cellStyle name="_KT (2)_4_Dongia2-2003" xfId="111"/>
    <cellStyle name="_KT (2)_4_Dongia2-2003_DT truong thinh phu" xfId="112"/>
    <cellStyle name="_KT (2)_4_DS KCH PHAN BO VON NSDP NAM 2010" xfId="1901"/>
    <cellStyle name="_KT (2)_4_DT truong thinh phu" xfId="113"/>
    <cellStyle name="_KT (2)_4_DTCDT MR.2N110.HOCMON.TDTOAN.CCUNG" xfId="114"/>
    <cellStyle name="_KT (2)_4_DU TRU VAT TU" xfId="1902"/>
    <cellStyle name="_KT (2)_4_giao KH 2011 ngay 10-12-2010" xfId="1903"/>
    <cellStyle name="_KT (2)_4_GTGT 2003" xfId="1904"/>
    <cellStyle name="_KT (2)_4_KE KHAI THUE GTGT 2004" xfId="1905"/>
    <cellStyle name="_KT (2)_4_KE KHAI THUE GTGT 2004 2" xfId="1906"/>
    <cellStyle name="_KT (2)_4_KE KHAI THUE GTGT 2004_BCTC2004" xfId="1907"/>
    <cellStyle name="_KT (2)_4_KH TPCP 2016-2020 (tong hop)" xfId="1908"/>
    <cellStyle name="_KT (2)_4_KH TPCP vung TNB (03-1-2012)" xfId="1909"/>
    <cellStyle name="_KT (2)_4_kien giang 2" xfId="1910"/>
    <cellStyle name="_KT (2)_4_Lora-tungchau" xfId="115"/>
    <cellStyle name="_KT (2)_4_Luy ke von ung nam 2011 -Thoa gui ngay 12-8-2012" xfId="1911"/>
    <cellStyle name="_KT (2)_4_moi" xfId="116"/>
    <cellStyle name="_KT (2)_4_NhanCong" xfId="1912"/>
    <cellStyle name="_KT (2)_4_N-X-T-04" xfId="1913"/>
    <cellStyle name="_KT (2)_4_PGIA-phieu tham tra Kho bac" xfId="117"/>
    <cellStyle name="_KT (2)_4_phu luc tong ket tinh hinh TH giai doan 03-10 (ngay 30)" xfId="1914"/>
    <cellStyle name="_KT (2)_4_PT02-02" xfId="118"/>
    <cellStyle name="_KT (2)_4_PT02-02_Book1" xfId="119"/>
    <cellStyle name="_KT (2)_4_PT02-03" xfId="120"/>
    <cellStyle name="_KT (2)_4_PT02-03_Book1" xfId="121"/>
    <cellStyle name="_KT (2)_4_Qt-HT3PQ1(CauKho)" xfId="122"/>
    <cellStyle name="_KT (2)_4_Qt-HT3PQ1(CauKho)_Book1" xfId="123"/>
    <cellStyle name="_KT (2)_4_Qt-HT3PQ1(CauKho)_Don gia quy 3 nam 2003 - Ban Dien Luc" xfId="124"/>
    <cellStyle name="_KT (2)_4_Qt-HT3PQ1(CauKho)_NC-VL2-2003" xfId="125"/>
    <cellStyle name="_KT (2)_4_Qt-HT3PQ1(CauKho)_NC-VL2-2003_1" xfId="126"/>
    <cellStyle name="_KT (2)_4_Qt-HT3PQ1(CauKho)_XL4Test5" xfId="127"/>
    <cellStyle name="_KT (2)_4_ra soat theo 7356" xfId="1915"/>
    <cellStyle name="_KT (2)_4_Sheet1" xfId="1916"/>
    <cellStyle name="_KT (2)_4_Sheet2" xfId="128"/>
    <cellStyle name="_KT (2)_4_TG-TH" xfId="129"/>
    <cellStyle name="_KT (2)_4_TG-TH 2" xfId="130"/>
    <cellStyle name="_KT (2)_4_TK152-04" xfId="1917"/>
    <cellStyle name="_KT (2)_4_TONG HOP CHUNG 3.2.2012 (ban cuoi)" xfId="1918"/>
    <cellStyle name="_KT (2)_4_XL4Poppy" xfId="131"/>
    <cellStyle name="_KT (2)_4_XL4Test5" xfId="132"/>
    <cellStyle name="_KT (2)_4_ÿÿÿÿÿ" xfId="1919"/>
    <cellStyle name="_KT (2)_4_ÿÿÿÿÿ_Bieu mau cong trinh khoi cong moi 3-4" xfId="1920"/>
    <cellStyle name="_KT (2)_4_ÿÿÿÿÿ_Bieu TPCP 2015-xin keo dai 3.2016" xfId="1921"/>
    <cellStyle name="_KT (2)_4_ÿÿÿÿÿ_Bieu3ODA" xfId="1922"/>
    <cellStyle name="_KT (2)_4_ÿÿÿÿÿ_Bieu4HTMT" xfId="1923"/>
    <cellStyle name="_KT (2)_4_ÿÿÿÿÿ_KH TPCP vung TNB (03-1-2012)" xfId="1924"/>
    <cellStyle name="_KT (2)_4_ÿÿÿÿÿ_kien giang 2" xfId="1925"/>
    <cellStyle name="_KT (2)_4_ÿÿÿÿÿ_ra soat theo 7356" xfId="1926"/>
    <cellStyle name="_KT (2)_4_ÿÿÿÿÿ_TONG HOP CHUNG 3.2.2012 (ban cuoi)" xfId="1927"/>
    <cellStyle name="_KT (2)_5" xfId="133"/>
    <cellStyle name="_KT (2)_5 2" xfId="134"/>
    <cellStyle name="_KT (2)_5_05-12  KH trung han 2016-2020 - Liem Thinh edited" xfId="1928"/>
    <cellStyle name="_KT (2)_5_ApGiaVatTu_cayxanh_latgach" xfId="1929"/>
    <cellStyle name="_KT (2)_5_BANG TONG HOP TINH HINH THANH QUYET TOAN (MOI I)" xfId="1930"/>
    <cellStyle name="_KT (2)_5_BANG TONG HOP TINH HINH THANH QUYET TOAN (MOI I) 2" xfId="1931"/>
    <cellStyle name="_KT (2)_5_BAO CAO KLCT PT2000" xfId="135"/>
    <cellStyle name="_KT (2)_5_BAO CAO PT2000" xfId="136"/>
    <cellStyle name="_KT (2)_5_BAO CAO PT2000_Book1" xfId="137"/>
    <cellStyle name="_KT (2)_5_Bao cao XDCB 2001 - T11 KH dieu chinh 20-11-THAI" xfId="138"/>
    <cellStyle name="_KT (2)_5_BAO GIA NGAY 24-10-08 (co dam)" xfId="1932"/>
    <cellStyle name="_KT (2)_5_BAO GIA NGAY 24-10-08 (co dam) 2" xfId="1933"/>
    <cellStyle name="_KT (2)_5_BC  NAM 2007" xfId="1934"/>
    <cellStyle name="_KT (2)_5_BC CV 6403 BKHĐT" xfId="1935"/>
    <cellStyle name="_KT (2)_5_BC NQ11-CP - chinh sua lai" xfId="1936"/>
    <cellStyle name="_KT (2)_5_BC NQ11-CP-Quynh sau bieu so3" xfId="1937"/>
    <cellStyle name="_KT (2)_5_BC_NQ11-CP_-_Thao_sua_lai" xfId="1938"/>
    <cellStyle name="_KT (2)_5_Bieu mau cong trinh khoi cong moi 3-4" xfId="1939"/>
    <cellStyle name="_KT (2)_5_Bieu TPCP 2015-xin keo dai 3.2016" xfId="1940"/>
    <cellStyle name="_KT (2)_5_Bieu3ODA" xfId="1941"/>
    <cellStyle name="_KT (2)_5_Bieu3ODA_1" xfId="1942"/>
    <cellStyle name="_KT (2)_5_Bieu4HTMT" xfId="1943"/>
    <cellStyle name="_KT (2)_5_bo sung von KCH nam 2010 va Du an tre kho khan" xfId="1944"/>
    <cellStyle name="_KT (2)_5_Book1" xfId="139"/>
    <cellStyle name="_KT (2)_5_Book1 2" xfId="1945"/>
    <cellStyle name="_KT (2)_5_Book1_1" xfId="140"/>
    <cellStyle name="_KT (2)_5_Book1_1 2" xfId="1946"/>
    <cellStyle name="_KT (2)_5_Book1_1_BC CV 6403 BKHĐT" xfId="1947"/>
    <cellStyle name="_KT (2)_5_Book1_1_BC CV 6403 BKHĐT 2" xfId="1948"/>
    <cellStyle name="_KT (2)_5_Book1_1_Bieu mau cong trinh khoi cong moi 3-4" xfId="1949"/>
    <cellStyle name="_KT (2)_5_Book1_1_Bieu mau cong trinh khoi cong moi 3-4 2" xfId="1950"/>
    <cellStyle name="_KT (2)_5_Book1_1_Bieu3ODA" xfId="1951"/>
    <cellStyle name="_KT (2)_5_Book1_1_Bieu3ODA 2" xfId="1952"/>
    <cellStyle name="_KT (2)_5_Book1_1_Bieu4HTMT" xfId="1953"/>
    <cellStyle name="_KT (2)_5_Book1_1_Bieu4HTMT 2" xfId="1954"/>
    <cellStyle name="_KT (2)_5_Book1_1_Book1" xfId="1955"/>
    <cellStyle name="_KT (2)_5_Book1_1_DanhMucDonGiaVTTB_Dien_TAM" xfId="141"/>
    <cellStyle name="_KT (2)_5_Book1_1_Luy ke von ung nam 2011 -Thoa gui ngay 12-8-2012" xfId="1956"/>
    <cellStyle name="_KT (2)_5_Book1_1_Luy ke von ung nam 2011 -Thoa gui ngay 12-8-2012 2" xfId="1957"/>
    <cellStyle name="_KT (2)_5_Book1_2" xfId="142"/>
    <cellStyle name="_KT (2)_5_Book1_2 2" xfId="1958"/>
    <cellStyle name="_KT (2)_5_Book1_2_BC CV 6403 BKHĐT" xfId="1959"/>
    <cellStyle name="_KT (2)_5_Book1_2_Bieu3ODA" xfId="1960"/>
    <cellStyle name="_KT (2)_5_Book1_2_Luy ke von ung nam 2011 -Thoa gui ngay 12-8-2012" xfId="1961"/>
    <cellStyle name="_KT (2)_5_Book1_3" xfId="143"/>
    <cellStyle name="_KT (2)_5_Book1_3_DT truong thinh phu" xfId="144"/>
    <cellStyle name="_KT (2)_5_Book1_3_XL4Test5" xfId="145"/>
    <cellStyle name="_KT (2)_5_Book1_4" xfId="1962"/>
    <cellStyle name="_KT (2)_5_Book1_BC CV 6403 BKHĐT" xfId="1963"/>
    <cellStyle name="_KT (2)_5_Book1_BC-QT-WB-dthao" xfId="146"/>
    <cellStyle name="_KT (2)_5_Book1_Bieu mau cong trinh khoi cong moi 3-4" xfId="1964"/>
    <cellStyle name="_KT (2)_5_Book1_Bieu3ODA" xfId="1965"/>
    <cellStyle name="_KT (2)_5_Book1_Bieu4HTMT" xfId="1966"/>
    <cellStyle name="_KT (2)_5_Book1_bo sung von KCH nam 2010 va Du an tre kho khan" xfId="1967"/>
    <cellStyle name="_KT (2)_5_Book1_Book1" xfId="1968"/>
    <cellStyle name="_KT (2)_5_Book1_danh muc chuan bi dau tu 2011 ngay 07-6-2011" xfId="1969"/>
    <cellStyle name="_KT (2)_5_Book1_Danh muc pbo nguon von XSKT, XDCB nam 2009 chuyen qua nam 2010" xfId="1970"/>
    <cellStyle name="_KT (2)_5_Book1_DanhMucDonGiaVTTB_Dien_TAM" xfId="147"/>
    <cellStyle name="_KT (2)_5_Book1_dieu chinh KH 2011 ngay 26-5-2011111" xfId="1971"/>
    <cellStyle name="_KT (2)_5_Book1_DS KCH PHAN BO VON NSDP NAM 2010" xfId="1972"/>
    <cellStyle name="_KT (2)_5_Book1_giao KH 2011 ngay 10-12-2010" xfId="1973"/>
    <cellStyle name="_KT (2)_5_Book1_Luy ke von ung nam 2011 -Thoa gui ngay 12-8-2012" xfId="1974"/>
    <cellStyle name="_KT (2)_5_CAU Khanh Nam(Thi Cong)" xfId="1975"/>
    <cellStyle name="_KT (2)_5_CAU Khanh Nam(Thi Cong) 2" xfId="1976"/>
    <cellStyle name="_KT (2)_5_ChiHuong_ApGia" xfId="1977"/>
    <cellStyle name="_KT (2)_5_CoCauPhi (version 1)" xfId="1978"/>
    <cellStyle name="_KT (2)_5_Copy of 05-12  KH trung han 2016-2020 - Liem Thinh edited (1)" xfId="1979"/>
    <cellStyle name="_KT (2)_5_danh muc chuan bi dau tu 2011 ngay 07-6-2011" xfId="1980"/>
    <cellStyle name="_KT (2)_5_Danh muc pbo nguon von XSKT, XDCB nam 2009 chuyen qua nam 2010" xfId="1981"/>
    <cellStyle name="_KT (2)_5_DAU NOI PL-CL TAI PHU LAMHC" xfId="1982"/>
    <cellStyle name="_KT (2)_5_Dcdtoan-bcnckt " xfId="148"/>
    <cellStyle name="_KT (2)_5_dieu chinh KH 2011 ngay 26-5-2011111" xfId="1983"/>
    <cellStyle name="_KT (2)_5_DN_MTP" xfId="149"/>
    <cellStyle name="_KT (2)_5_Dongia2-2003" xfId="150"/>
    <cellStyle name="_KT (2)_5_Dongia2-2003_DT truong thinh phu" xfId="151"/>
    <cellStyle name="_KT (2)_5_DS KCH PHAN BO VON NSDP NAM 2010" xfId="1984"/>
    <cellStyle name="_KT (2)_5_DT truong thinh phu" xfId="152"/>
    <cellStyle name="_KT (2)_5_DTCDT MR.2N110.HOCMON.TDTOAN.CCUNG" xfId="153"/>
    <cellStyle name="_KT (2)_5_DU TRU VAT TU" xfId="1985"/>
    <cellStyle name="_KT (2)_5_giao KH 2011 ngay 10-12-2010" xfId="1986"/>
    <cellStyle name="_KT (2)_5_GTGT 2003" xfId="1987"/>
    <cellStyle name="_KT (2)_5_KE KHAI THUE GTGT 2004" xfId="1988"/>
    <cellStyle name="_KT (2)_5_KE KHAI THUE GTGT 2004 2" xfId="1989"/>
    <cellStyle name="_KT (2)_5_KE KHAI THUE GTGT 2004_BCTC2004" xfId="1990"/>
    <cellStyle name="_KT (2)_5_KH TPCP 2016-2020 (tong hop)" xfId="1991"/>
    <cellStyle name="_KT (2)_5_KH TPCP vung TNB (03-1-2012)" xfId="1992"/>
    <cellStyle name="_KT (2)_5_kien giang 2" xfId="1993"/>
    <cellStyle name="_KT (2)_5_Lora-tungchau" xfId="154"/>
    <cellStyle name="_KT (2)_5_Luy ke von ung nam 2011 -Thoa gui ngay 12-8-2012" xfId="1994"/>
    <cellStyle name="_KT (2)_5_moi" xfId="155"/>
    <cellStyle name="_KT (2)_5_NhanCong" xfId="1995"/>
    <cellStyle name="_KT (2)_5_N-X-T-04" xfId="1996"/>
    <cellStyle name="_KT (2)_5_PGIA-phieu tham tra Kho bac" xfId="156"/>
    <cellStyle name="_KT (2)_5_phu luc tong ket tinh hinh TH giai doan 03-10 (ngay 30)" xfId="1997"/>
    <cellStyle name="_KT (2)_5_PT02-02" xfId="157"/>
    <cellStyle name="_KT (2)_5_PT02-02_Book1" xfId="158"/>
    <cellStyle name="_KT (2)_5_PT02-03" xfId="159"/>
    <cellStyle name="_KT (2)_5_PT02-03_Book1" xfId="160"/>
    <cellStyle name="_KT (2)_5_Qt-HT3PQ1(CauKho)" xfId="161"/>
    <cellStyle name="_KT (2)_5_Qt-HT3PQ1(CauKho)_Book1" xfId="162"/>
    <cellStyle name="_KT (2)_5_Qt-HT3PQ1(CauKho)_Don gia quy 3 nam 2003 - Ban Dien Luc" xfId="163"/>
    <cellStyle name="_KT (2)_5_Qt-HT3PQ1(CauKho)_NC-VL2-2003" xfId="164"/>
    <cellStyle name="_KT (2)_5_Qt-HT3PQ1(CauKho)_NC-VL2-2003_1" xfId="165"/>
    <cellStyle name="_KT (2)_5_Qt-HT3PQ1(CauKho)_XL4Test5" xfId="166"/>
    <cellStyle name="_KT (2)_5_ra soat theo 7356" xfId="1998"/>
    <cellStyle name="_KT (2)_5_Sheet1" xfId="1999"/>
    <cellStyle name="_KT (2)_5_Sheet2" xfId="167"/>
    <cellStyle name="_KT (2)_5_TK152-04" xfId="2000"/>
    <cellStyle name="_KT (2)_5_TONG HOP CHUNG 3.2.2012 (ban cuoi)" xfId="2001"/>
    <cellStyle name="_KT (2)_5_XL4Poppy" xfId="168"/>
    <cellStyle name="_KT (2)_5_XL4Test5" xfId="169"/>
    <cellStyle name="_KT (2)_5_ÿÿÿÿÿ" xfId="2002"/>
    <cellStyle name="_KT (2)_5_ÿÿÿÿÿ_Bieu mau cong trinh khoi cong moi 3-4" xfId="2003"/>
    <cellStyle name="_KT (2)_5_ÿÿÿÿÿ_Bieu TPCP 2015-xin keo dai 3.2016" xfId="2004"/>
    <cellStyle name="_KT (2)_5_ÿÿÿÿÿ_Bieu3ODA" xfId="2005"/>
    <cellStyle name="_KT (2)_5_ÿÿÿÿÿ_Bieu4HTMT" xfId="2006"/>
    <cellStyle name="_KT (2)_5_ÿÿÿÿÿ_KH TPCP vung TNB (03-1-2012)" xfId="2007"/>
    <cellStyle name="_KT (2)_5_ÿÿÿÿÿ_kien giang 2" xfId="2008"/>
    <cellStyle name="_KT (2)_5_ÿÿÿÿÿ_ra soat theo 7356" xfId="2009"/>
    <cellStyle name="_KT (2)_5_ÿÿÿÿÿ_TONG HOP CHUNG 3.2.2012 (ban cuoi)" xfId="2010"/>
    <cellStyle name="_KT (2)_BC  NAM 2007" xfId="2011"/>
    <cellStyle name="_KT (2)_Bieu mau cong trinh khoi cong moi 3-4" xfId="2012"/>
    <cellStyle name="_KT (2)_Bieu TPCP 2015-xin keo dai 3.2016" xfId="2013"/>
    <cellStyle name="_KT (2)_Bieu3ODA" xfId="2014"/>
    <cellStyle name="_KT (2)_Bieu3ODA_1" xfId="2015"/>
    <cellStyle name="_KT (2)_Bieu4HTMT" xfId="2016"/>
    <cellStyle name="_KT (2)_bo sung von KCH nam 2010 va Du an tre kho khan" xfId="2017"/>
    <cellStyle name="_KT (2)_Book1" xfId="170"/>
    <cellStyle name="_KT (2)_Book1 2" xfId="2018"/>
    <cellStyle name="_KT (2)_Book1_1" xfId="2019"/>
    <cellStyle name="_KT (2)_Book1_BC-QT-WB-dthao" xfId="171"/>
    <cellStyle name="_KT (2)_Book1_BC-QT-WB-dthao_05-12  KH trung han 2016-2020 - Liem Thinh edited" xfId="2020"/>
    <cellStyle name="_KT (2)_Book1_BC-QT-WB-dthao_Copy of 05-12  KH trung han 2016-2020 - Liem Thinh edited (1)" xfId="2021"/>
    <cellStyle name="_KT (2)_Book1_BC-QT-WB-dthao_KH TPCP 2016-2020 (tong hop)" xfId="2022"/>
    <cellStyle name="_KT (2)_Book1_KH TPCP vung TNB (03-1-2012)" xfId="2023"/>
    <cellStyle name="_KT (2)_Book1_kien giang 2" xfId="2024"/>
    <cellStyle name="_KT (2)_Copy of 05-12  KH trung han 2016-2020 - Liem Thinh edited (1)" xfId="2025"/>
    <cellStyle name="_KT (2)_danh muc chuan bi dau tu 2011 ngay 07-6-2011" xfId="2026"/>
    <cellStyle name="_KT (2)_Danh muc pbo nguon von XSKT, XDCB nam 2009 chuyen qua nam 2010" xfId="2027"/>
    <cellStyle name="_KT (2)_dieu chinh KH 2011 ngay 26-5-2011111" xfId="2028"/>
    <cellStyle name="_KT (2)_DS KCH PHAN BO VON NSDP NAM 2010" xfId="2029"/>
    <cellStyle name="_KT (2)_giao KH 2011 ngay 10-12-2010" xfId="2030"/>
    <cellStyle name="_KT (2)_GTGT 2003" xfId="2031"/>
    <cellStyle name="_KT (2)_KE KHAI THUE GTGT 2004" xfId="2032"/>
    <cellStyle name="_KT (2)_KE KHAI THUE GTGT 2004_BCTC2004" xfId="2033"/>
    <cellStyle name="_KT (2)_KH TPCP 2016-2020 (tong hop)" xfId="2034"/>
    <cellStyle name="_KT (2)_KH TPCP vung TNB (03-1-2012)" xfId="2035"/>
    <cellStyle name="_KT (2)_kien giang 2" xfId="2036"/>
    <cellStyle name="_KT (2)_Lora-tungchau" xfId="172"/>
    <cellStyle name="_KT (2)_Lora-tungchau 2" xfId="2037"/>
    <cellStyle name="_KT (2)_Lora-tungchau_05-12  KH trung han 2016-2020 - Liem Thinh edited" xfId="2038"/>
    <cellStyle name="_KT (2)_Lora-tungchau_Copy of 05-12  KH trung han 2016-2020 - Liem Thinh edited (1)" xfId="2039"/>
    <cellStyle name="_KT (2)_Lora-tungchau_KH TPCP 2016-2020 (tong hop)" xfId="2040"/>
    <cellStyle name="_KT (2)_N-X-T-04" xfId="2041"/>
    <cellStyle name="_KT (2)_PERSONAL" xfId="173"/>
    <cellStyle name="_KT (2)_PERSONAL_BC CV 6403 BKHĐT" xfId="2042"/>
    <cellStyle name="_KT (2)_PERSONAL_Bieu mau cong trinh khoi cong moi 3-4" xfId="2043"/>
    <cellStyle name="_KT (2)_PERSONAL_Bieu3ODA" xfId="2044"/>
    <cellStyle name="_KT (2)_PERSONAL_Bieu4HTMT" xfId="2045"/>
    <cellStyle name="_KT (2)_PERSONAL_Book1" xfId="2046"/>
    <cellStyle name="_KT (2)_PERSONAL_Book1 2" xfId="2047"/>
    <cellStyle name="_KT (2)_PERSONAL_HTQ.8 GD1" xfId="174"/>
    <cellStyle name="_KT (2)_PERSONAL_HTQ.8 GD1_05-12  KH trung han 2016-2020 - Liem Thinh edited" xfId="2048"/>
    <cellStyle name="_KT (2)_PERSONAL_HTQ.8 GD1_Book1" xfId="175"/>
    <cellStyle name="_KT (2)_PERSONAL_HTQ.8 GD1_Copy of 05-12  KH trung han 2016-2020 - Liem Thinh edited (1)" xfId="2049"/>
    <cellStyle name="_KT (2)_PERSONAL_HTQ.8 GD1_Don gia quy 3 nam 2003 - Ban Dien Luc" xfId="176"/>
    <cellStyle name="_KT (2)_PERSONAL_HTQ.8 GD1_KH TPCP 2016-2020 (tong hop)" xfId="2050"/>
    <cellStyle name="_KT (2)_PERSONAL_HTQ.8 GD1_NC-VL2-2003" xfId="177"/>
    <cellStyle name="_KT (2)_PERSONAL_HTQ.8 GD1_NC-VL2-2003_1" xfId="178"/>
    <cellStyle name="_KT (2)_PERSONAL_HTQ.8 GD1_XL4Test5" xfId="179"/>
    <cellStyle name="_KT (2)_PERSONAL_Luy ke von ung nam 2011 -Thoa gui ngay 12-8-2012" xfId="2051"/>
    <cellStyle name="_KT (2)_PERSONAL_Tong hop KHCB 2001" xfId="180"/>
    <cellStyle name="_KT (2)_Qt-HT3PQ1(CauKho)" xfId="181"/>
    <cellStyle name="_KT (2)_Qt-HT3PQ1(CauKho)_Book1" xfId="182"/>
    <cellStyle name="_KT (2)_Qt-HT3PQ1(CauKho)_Don gia quy 3 nam 2003 - Ban Dien Luc" xfId="183"/>
    <cellStyle name="_KT (2)_Qt-HT3PQ1(CauKho)_NC-VL2-2003" xfId="184"/>
    <cellStyle name="_KT (2)_Qt-HT3PQ1(CauKho)_NC-VL2-2003_1" xfId="185"/>
    <cellStyle name="_KT (2)_Qt-HT3PQ1(CauKho)_XL4Test5" xfId="186"/>
    <cellStyle name="_KT (2)_ra soat theo 7356" xfId="2052"/>
    <cellStyle name="_KT (2)_TG-TH" xfId="187"/>
    <cellStyle name="_KT (2)_TG-TH 2" xfId="188"/>
    <cellStyle name="_KT (2)_TK152-04" xfId="2053"/>
    <cellStyle name="_KT (2)_TONG HOP CHUNG 3.2.2012 (ban cuoi)" xfId="2054"/>
    <cellStyle name="_KT (2)_ÿÿÿÿÿ" xfId="2055"/>
    <cellStyle name="_KT (2)_ÿÿÿÿÿ_KH TPCP vung TNB (03-1-2012)" xfId="2056"/>
    <cellStyle name="_KT (2)_ÿÿÿÿÿ_kien giang 2" xfId="2057"/>
    <cellStyle name="_KT_TG" xfId="189"/>
    <cellStyle name="_KT_TG 2" xfId="190"/>
    <cellStyle name="_KT_TG_1" xfId="191"/>
    <cellStyle name="_KT_TG_1 2" xfId="192"/>
    <cellStyle name="_KT_TG_1_05-12  KH trung han 2016-2020 - Liem Thinh edited" xfId="2058"/>
    <cellStyle name="_KT_TG_1_ApGiaVatTu_cayxanh_latgach" xfId="2059"/>
    <cellStyle name="_KT_TG_1_BANG TONG HOP TINH HINH THANH QUYET TOAN (MOI I)" xfId="2060"/>
    <cellStyle name="_KT_TG_1_BANG TONG HOP TINH HINH THANH QUYET TOAN (MOI I) 2" xfId="2061"/>
    <cellStyle name="_KT_TG_1_BAO CAO KLCT PT2000" xfId="193"/>
    <cellStyle name="_KT_TG_1_BAO CAO PT2000" xfId="194"/>
    <cellStyle name="_KT_TG_1_BAO CAO PT2000_Book1" xfId="195"/>
    <cellStyle name="_KT_TG_1_Bao cao XDCB 2001 - T11 KH dieu chinh 20-11-THAI" xfId="196"/>
    <cellStyle name="_KT_TG_1_BAO GIA NGAY 24-10-08 (co dam)" xfId="2062"/>
    <cellStyle name="_KT_TG_1_BAO GIA NGAY 24-10-08 (co dam) 2" xfId="2063"/>
    <cellStyle name="_KT_TG_1_BC  NAM 2007" xfId="2064"/>
    <cellStyle name="_KT_TG_1_BC CV 6403 BKHĐT" xfId="2065"/>
    <cellStyle name="_KT_TG_1_BC NQ11-CP - chinh sua lai" xfId="2066"/>
    <cellStyle name="_KT_TG_1_BC NQ11-CP-Quynh sau bieu so3" xfId="2067"/>
    <cellStyle name="_KT_TG_1_BC_NQ11-CP_-_Thao_sua_lai" xfId="2068"/>
    <cellStyle name="_KT_TG_1_Bieu mau cong trinh khoi cong moi 3-4" xfId="2069"/>
    <cellStyle name="_KT_TG_1_Bieu TPCP 2015-xin keo dai 3.2016" xfId="2070"/>
    <cellStyle name="_KT_TG_1_Bieu3ODA" xfId="2071"/>
    <cellStyle name="_KT_TG_1_Bieu3ODA_1" xfId="2072"/>
    <cellStyle name="_KT_TG_1_Bieu4HTMT" xfId="2073"/>
    <cellStyle name="_KT_TG_1_bo sung von KCH nam 2010 va Du an tre kho khan" xfId="2074"/>
    <cellStyle name="_KT_TG_1_Book1" xfId="197"/>
    <cellStyle name="_KT_TG_1_Book1 2" xfId="2075"/>
    <cellStyle name="_KT_TG_1_Book1_1" xfId="198"/>
    <cellStyle name="_KT_TG_1_Book1_1 2" xfId="2076"/>
    <cellStyle name="_KT_TG_1_Book1_1_BC CV 6403 BKHĐT" xfId="2077"/>
    <cellStyle name="_KT_TG_1_Book1_1_BC CV 6403 BKHĐT 2" xfId="2078"/>
    <cellStyle name="_KT_TG_1_Book1_1_Bieu mau cong trinh khoi cong moi 3-4" xfId="2079"/>
    <cellStyle name="_KT_TG_1_Book1_1_Bieu mau cong trinh khoi cong moi 3-4 2" xfId="2080"/>
    <cellStyle name="_KT_TG_1_Book1_1_Bieu3ODA" xfId="2081"/>
    <cellStyle name="_KT_TG_1_Book1_1_Bieu3ODA 2" xfId="2082"/>
    <cellStyle name="_KT_TG_1_Book1_1_Bieu4HTMT" xfId="2083"/>
    <cellStyle name="_KT_TG_1_Book1_1_Bieu4HTMT 2" xfId="2084"/>
    <cellStyle name="_KT_TG_1_Book1_1_Book1" xfId="2085"/>
    <cellStyle name="_KT_TG_1_Book1_1_DanhMucDonGiaVTTB_Dien_TAM" xfId="199"/>
    <cellStyle name="_KT_TG_1_Book1_1_Luy ke von ung nam 2011 -Thoa gui ngay 12-8-2012" xfId="2086"/>
    <cellStyle name="_KT_TG_1_Book1_1_Luy ke von ung nam 2011 -Thoa gui ngay 12-8-2012 2" xfId="2087"/>
    <cellStyle name="_KT_TG_1_Book1_2" xfId="200"/>
    <cellStyle name="_KT_TG_1_Book1_2 2" xfId="2088"/>
    <cellStyle name="_KT_TG_1_Book1_2_BC CV 6403 BKHĐT" xfId="2089"/>
    <cellStyle name="_KT_TG_1_Book1_2_Bieu3ODA" xfId="2090"/>
    <cellStyle name="_KT_TG_1_Book1_2_Luy ke von ung nam 2011 -Thoa gui ngay 12-8-2012" xfId="2091"/>
    <cellStyle name="_KT_TG_1_Book1_3" xfId="201"/>
    <cellStyle name="_KT_TG_1_Book1_3_DT truong thinh phu" xfId="202"/>
    <cellStyle name="_KT_TG_1_Book1_3_XL4Test5" xfId="203"/>
    <cellStyle name="_KT_TG_1_Book1_4" xfId="2092"/>
    <cellStyle name="_KT_TG_1_Book1_BC CV 6403 BKHĐT" xfId="2093"/>
    <cellStyle name="_KT_TG_1_Book1_BC-QT-WB-dthao" xfId="204"/>
    <cellStyle name="_KT_TG_1_Book1_Bieu mau cong trinh khoi cong moi 3-4" xfId="2094"/>
    <cellStyle name="_KT_TG_1_Book1_Bieu3ODA" xfId="2095"/>
    <cellStyle name="_KT_TG_1_Book1_Bieu4HTMT" xfId="2096"/>
    <cellStyle name="_KT_TG_1_Book1_bo sung von KCH nam 2010 va Du an tre kho khan" xfId="2097"/>
    <cellStyle name="_KT_TG_1_Book1_Book1" xfId="2098"/>
    <cellStyle name="_KT_TG_1_Book1_danh muc chuan bi dau tu 2011 ngay 07-6-2011" xfId="2099"/>
    <cellStyle name="_KT_TG_1_Book1_Danh muc pbo nguon von XSKT, XDCB nam 2009 chuyen qua nam 2010" xfId="2100"/>
    <cellStyle name="_KT_TG_1_Book1_DanhMucDonGiaVTTB_Dien_TAM" xfId="205"/>
    <cellStyle name="_KT_TG_1_Book1_dieu chinh KH 2011 ngay 26-5-2011111" xfId="2101"/>
    <cellStyle name="_KT_TG_1_Book1_DS KCH PHAN BO VON NSDP NAM 2010" xfId="2102"/>
    <cellStyle name="_KT_TG_1_Book1_giao KH 2011 ngay 10-12-2010" xfId="2103"/>
    <cellStyle name="_KT_TG_1_Book1_Luy ke von ung nam 2011 -Thoa gui ngay 12-8-2012" xfId="2104"/>
    <cellStyle name="_KT_TG_1_CAU Khanh Nam(Thi Cong)" xfId="2105"/>
    <cellStyle name="_KT_TG_1_CAU Khanh Nam(Thi Cong) 2" xfId="2106"/>
    <cellStyle name="_KT_TG_1_ChiHuong_ApGia" xfId="2107"/>
    <cellStyle name="_KT_TG_1_CoCauPhi (version 1)" xfId="2108"/>
    <cellStyle name="_KT_TG_1_Copy of 05-12  KH trung han 2016-2020 - Liem Thinh edited (1)" xfId="2109"/>
    <cellStyle name="_KT_TG_1_danh muc chuan bi dau tu 2011 ngay 07-6-2011" xfId="2110"/>
    <cellStyle name="_KT_TG_1_Danh muc pbo nguon von XSKT, XDCB nam 2009 chuyen qua nam 2010" xfId="2111"/>
    <cellStyle name="_KT_TG_1_DAU NOI PL-CL TAI PHU LAMHC" xfId="2112"/>
    <cellStyle name="_KT_TG_1_Dcdtoan-bcnckt " xfId="206"/>
    <cellStyle name="_KT_TG_1_dieu chinh KH 2011 ngay 26-5-2011111" xfId="2113"/>
    <cellStyle name="_KT_TG_1_DN_MTP" xfId="207"/>
    <cellStyle name="_KT_TG_1_Dongia2-2003" xfId="208"/>
    <cellStyle name="_KT_TG_1_Dongia2-2003_DT truong thinh phu" xfId="209"/>
    <cellStyle name="_KT_TG_1_DS KCH PHAN BO VON NSDP NAM 2010" xfId="2114"/>
    <cellStyle name="_KT_TG_1_DT truong thinh phu" xfId="210"/>
    <cellStyle name="_KT_TG_1_DTCDT MR.2N110.HOCMON.TDTOAN.CCUNG" xfId="211"/>
    <cellStyle name="_KT_TG_1_DU TRU VAT TU" xfId="2115"/>
    <cellStyle name="_KT_TG_1_giao KH 2011 ngay 10-12-2010" xfId="2116"/>
    <cellStyle name="_KT_TG_1_GTGT 2003" xfId="2117"/>
    <cellStyle name="_KT_TG_1_KE KHAI THUE GTGT 2004" xfId="2118"/>
    <cellStyle name="_KT_TG_1_KE KHAI THUE GTGT 2004 2" xfId="2119"/>
    <cellStyle name="_KT_TG_1_KE KHAI THUE GTGT 2004_BCTC2004" xfId="2120"/>
    <cellStyle name="_KT_TG_1_KH TPCP 2016-2020 (tong hop)" xfId="2121"/>
    <cellStyle name="_KT_TG_1_KH TPCP vung TNB (03-1-2012)" xfId="2122"/>
    <cellStyle name="_KT_TG_1_kien giang 2" xfId="2123"/>
    <cellStyle name="_KT_TG_1_Lora-tungchau" xfId="212"/>
    <cellStyle name="_KT_TG_1_Luy ke von ung nam 2011 -Thoa gui ngay 12-8-2012" xfId="2124"/>
    <cellStyle name="_KT_TG_1_moi" xfId="213"/>
    <cellStyle name="_KT_TG_1_NhanCong" xfId="2125"/>
    <cellStyle name="_KT_TG_1_N-X-T-04" xfId="2126"/>
    <cellStyle name="_KT_TG_1_PGIA-phieu tham tra Kho bac" xfId="214"/>
    <cellStyle name="_KT_TG_1_phu luc tong ket tinh hinh TH giai doan 03-10 (ngay 30)" xfId="2127"/>
    <cellStyle name="_KT_TG_1_PT02-02" xfId="215"/>
    <cellStyle name="_KT_TG_1_PT02-02_Book1" xfId="216"/>
    <cellStyle name="_KT_TG_1_PT02-03" xfId="217"/>
    <cellStyle name="_KT_TG_1_PT02-03_Book1" xfId="218"/>
    <cellStyle name="_KT_TG_1_Qt-HT3PQ1(CauKho)" xfId="219"/>
    <cellStyle name="_KT_TG_1_Qt-HT3PQ1(CauKho)_Book1" xfId="220"/>
    <cellStyle name="_KT_TG_1_Qt-HT3PQ1(CauKho)_Don gia quy 3 nam 2003 - Ban Dien Luc" xfId="221"/>
    <cellStyle name="_KT_TG_1_Qt-HT3PQ1(CauKho)_NC-VL2-2003" xfId="222"/>
    <cellStyle name="_KT_TG_1_Qt-HT3PQ1(CauKho)_NC-VL2-2003_1" xfId="223"/>
    <cellStyle name="_KT_TG_1_Qt-HT3PQ1(CauKho)_XL4Test5" xfId="224"/>
    <cellStyle name="_KT_TG_1_ra soat theo 7356" xfId="2128"/>
    <cellStyle name="_KT_TG_1_Sheet1" xfId="2129"/>
    <cellStyle name="_KT_TG_1_Sheet2" xfId="225"/>
    <cellStyle name="_KT_TG_1_TK152-04" xfId="2130"/>
    <cellStyle name="_KT_TG_1_TONG HOP CHUNG 3.2.2012 (ban cuoi)" xfId="2131"/>
    <cellStyle name="_KT_TG_1_XL4Poppy" xfId="226"/>
    <cellStyle name="_KT_TG_1_XL4Test5" xfId="227"/>
    <cellStyle name="_KT_TG_1_ÿÿÿÿÿ" xfId="2132"/>
    <cellStyle name="_KT_TG_1_ÿÿÿÿÿ_Bieu mau cong trinh khoi cong moi 3-4" xfId="2133"/>
    <cellStyle name="_KT_TG_1_ÿÿÿÿÿ_Bieu TPCP 2015-xin keo dai 3.2016" xfId="2134"/>
    <cellStyle name="_KT_TG_1_ÿÿÿÿÿ_Bieu3ODA" xfId="2135"/>
    <cellStyle name="_KT_TG_1_ÿÿÿÿÿ_Bieu4HTMT" xfId="2136"/>
    <cellStyle name="_KT_TG_1_ÿÿÿÿÿ_KH TPCP vung TNB (03-1-2012)" xfId="2137"/>
    <cellStyle name="_KT_TG_1_ÿÿÿÿÿ_kien giang 2" xfId="2138"/>
    <cellStyle name="_KT_TG_1_ÿÿÿÿÿ_ra soat theo 7356" xfId="2139"/>
    <cellStyle name="_KT_TG_1_ÿÿÿÿÿ_TONG HOP CHUNG 3.2.2012 (ban cuoi)" xfId="2140"/>
    <cellStyle name="_KT_TG_2" xfId="228"/>
    <cellStyle name="_KT_TG_2 2" xfId="229"/>
    <cellStyle name="_KT_TG_2_05-12  KH trung han 2016-2020 - Liem Thinh edited" xfId="2141"/>
    <cellStyle name="_KT_TG_2_ApGiaVatTu_cayxanh_latgach" xfId="2142"/>
    <cellStyle name="_KT_TG_2_BANG TONG HOP TINH HINH THANH QUYET TOAN (MOI I)" xfId="2143"/>
    <cellStyle name="_KT_TG_2_BANG TONG HOP TINH HINH THANH QUYET TOAN (MOI I) 2" xfId="2144"/>
    <cellStyle name="_KT_TG_2_BAO CAO KLCT PT2000" xfId="230"/>
    <cellStyle name="_KT_TG_2_BAO CAO PT2000" xfId="231"/>
    <cellStyle name="_KT_TG_2_BAO CAO PT2000_Book1" xfId="232"/>
    <cellStyle name="_KT_TG_2_Bao cao XDCB 2001 - T11 KH dieu chinh 20-11-THAI" xfId="233"/>
    <cellStyle name="_KT_TG_2_BAO GIA NGAY 24-10-08 (co dam)" xfId="2145"/>
    <cellStyle name="_KT_TG_2_BAO GIA NGAY 24-10-08 (co dam) 2" xfId="2146"/>
    <cellStyle name="_KT_TG_2_BC  NAM 2007" xfId="2147"/>
    <cellStyle name="_KT_TG_2_BC CV 6403 BKHĐT" xfId="2148"/>
    <cellStyle name="_KT_TG_2_BC NQ11-CP - chinh sua lai" xfId="2149"/>
    <cellStyle name="_KT_TG_2_BC NQ11-CP-Quynh sau bieu so3" xfId="2150"/>
    <cellStyle name="_KT_TG_2_BC_NQ11-CP_-_Thao_sua_lai" xfId="2151"/>
    <cellStyle name="_KT_TG_2_Bieu mau cong trinh khoi cong moi 3-4" xfId="2152"/>
    <cellStyle name="_KT_TG_2_Bieu TPCP 2015-xin keo dai 3.2016" xfId="2153"/>
    <cellStyle name="_KT_TG_2_Bieu3ODA" xfId="2154"/>
    <cellStyle name="_KT_TG_2_Bieu3ODA_1" xfId="2155"/>
    <cellStyle name="_KT_TG_2_Bieu4HTMT" xfId="2156"/>
    <cellStyle name="_KT_TG_2_bo sung von KCH nam 2010 va Du an tre kho khan" xfId="2157"/>
    <cellStyle name="_KT_TG_2_Book1" xfId="234"/>
    <cellStyle name="_KT_TG_2_Book1 2" xfId="2158"/>
    <cellStyle name="_KT_TG_2_Book1_1" xfId="235"/>
    <cellStyle name="_KT_TG_2_Book1_1 2" xfId="2159"/>
    <cellStyle name="_KT_TG_2_Book1_1_BC CV 6403 BKHĐT" xfId="2160"/>
    <cellStyle name="_KT_TG_2_Book1_1_BC CV 6403 BKHĐT 2" xfId="2161"/>
    <cellStyle name="_KT_TG_2_Book1_1_Bieu mau cong trinh khoi cong moi 3-4" xfId="2162"/>
    <cellStyle name="_KT_TG_2_Book1_1_Bieu mau cong trinh khoi cong moi 3-4 2" xfId="2163"/>
    <cellStyle name="_KT_TG_2_Book1_1_Bieu3ODA" xfId="2164"/>
    <cellStyle name="_KT_TG_2_Book1_1_Bieu3ODA 2" xfId="2165"/>
    <cellStyle name="_KT_TG_2_Book1_1_Bieu4HTMT" xfId="2166"/>
    <cellStyle name="_KT_TG_2_Book1_1_Bieu4HTMT 2" xfId="2167"/>
    <cellStyle name="_KT_TG_2_Book1_1_Book1" xfId="2168"/>
    <cellStyle name="_KT_TG_2_Book1_1_DanhMucDonGiaVTTB_Dien_TAM" xfId="236"/>
    <cellStyle name="_KT_TG_2_Book1_1_Luy ke von ung nam 2011 -Thoa gui ngay 12-8-2012" xfId="2169"/>
    <cellStyle name="_KT_TG_2_Book1_1_Luy ke von ung nam 2011 -Thoa gui ngay 12-8-2012 2" xfId="2170"/>
    <cellStyle name="_KT_TG_2_Book1_2" xfId="237"/>
    <cellStyle name="_KT_TG_2_Book1_2 2" xfId="2171"/>
    <cellStyle name="_KT_TG_2_Book1_2_BC CV 6403 BKHĐT" xfId="2172"/>
    <cellStyle name="_KT_TG_2_Book1_2_Bieu3ODA" xfId="2173"/>
    <cellStyle name="_KT_TG_2_Book1_2_Luy ke von ung nam 2011 -Thoa gui ngay 12-8-2012" xfId="2174"/>
    <cellStyle name="_KT_TG_2_Book1_3" xfId="238"/>
    <cellStyle name="_KT_TG_2_Book1_3 2" xfId="2175"/>
    <cellStyle name="_KT_TG_2_Book1_3_DT truong thinh phu" xfId="239"/>
    <cellStyle name="_KT_TG_2_Book1_3_XL4Test5" xfId="240"/>
    <cellStyle name="_KT_TG_2_Book1_4" xfId="2176"/>
    <cellStyle name="_KT_TG_2_Book1_BC CV 6403 BKHĐT" xfId="2177"/>
    <cellStyle name="_KT_TG_2_Book1_Bieu mau cong trinh khoi cong moi 3-4" xfId="2178"/>
    <cellStyle name="_KT_TG_2_Book1_Bieu3ODA" xfId="2179"/>
    <cellStyle name="_KT_TG_2_Book1_Bieu4HTMT" xfId="2180"/>
    <cellStyle name="_KT_TG_2_Book1_bo sung von KCH nam 2010 va Du an tre kho khan" xfId="2181"/>
    <cellStyle name="_KT_TG_2_Book1_Book1" xfId="2182"/>
    <cellStyle name="_KT_TG_2_Book1_danh muc chuan bi dau tu 2011 ngay 07-6-2011" xfId="2183"/>
    <cellStyle name="_KT_TG_2_Book1_Danh muc pbo nguon von XSKT, XDCB nam 2009 chuyen qua nam 2010" xfId="2184"/>
    <cellStyle name="_KT_TG_2_Book1_DanhMucDonGiaVTTB_Dien_TAM" xfId="241"/>
    <cellStyle name="_KT_TG_2_Book1_dieu chinh KH 2011 ngay 26-5-2011111" xfId="2185"/>
    <cellStyle name="_KT_TG_2_Book1_DS KCH PHAN BO VON NSDP NAM 2010" xfId="2186"/>
    <cellStyle name="_KT_TG_2_Book1_giao KH 2011 ngay 10-12-2010" xfId="2187"/>
    <cellStyle name="_KT_TG_2_Book1_Luy ke von ung nam 2011 -Thoa gui ngay 12-8-2012" xfId="2188"/>
    <cellStyle name="_KT_TG_2_CAU Khanh Nam(Thi Cong)" xfId="2189"/>
    <cellStyle name="_KT_TG_2_CAU Khanh Nam(Thi Cong) 2" xfId="2190"/>
    <cellStyle name="_KT_TG_2_ChiHuong_ApGia" xfId="2191"/>
    <cellStyle name="_KT_TG_2_CoCauPhi (version 1)" xfId="2192"/>
    <cellStyle name="_KT_TG_2_Copy of 05-12  KH trung han 2016-2020 - Liem Thinh edited (1)" xfId="2193"/>
    <cellStyle name="_KT_TG_2_danh muc chuan bi dau tu 2011 ngay 07-6-2011" xfId="2194"/>
    <cellStyle name="_KT_TG_2_Danh muc pbo nguon von XSKT, XDCB nam 2009 chuyen qua nam 2010" xfId="2195"/>
    <cellStyle name="_KT_TG_2_DAU NOI PL-CL TAI PHU LAMHC" xfId="2196"/>
    <cellStyle name="_KT_TG_2_Dcdtoan-bcnckt " xfId="242"/>
    <cellStyle name="_KT_TG_2_dieu chinh KH 2011 ngay 26-5-2011111" xfId="2197"/>
    <cellStyle name="_KT_TG_2_DN_MTP" xfId="243"/>
    <cellStyle name="_KT_TG_2_Dongia2-2003" xfId="244"/>
    <cellStyle name="_KT_TG_2_Dongia2-2003_DT truong thinh phu" xfId="245"/>
    <cellStyle name="_KT_TG_2_DS KCH PHAN BO VON NSDP NAM 2010" xfId="2198"/>
    <cellStyle name="_KT_TG_2_DT truong thinh phu" xfId="246"/>
    <cellStyle name="_KT_TG_2_DTCDT MR.2N110.HOCMON.TDTOAN.CCUNG" xfId="247"/>
    <cellStyle name="_KT_TG_2_DU TRU VAT TU" xfId="2199"/>
    <cellStyle name="_KT_TG_2_giao KH 2011 ngay 10-12-2010" xfId="2200"/>
    <cellStyle name="_KT_TG_2_GTGT 2003" xfId="2201"/>
    <cellStyle name="_KT_TG_2_KE KHAI THUE GTGT 2004" xfId="2202"/>
    <cellStyle name="_KT_TG_2_KE KHAI THUE GTGT 2004 2" xfId="2203"/>
    <cellStyle name="_KT_TG_2_KE KHAI THUE GTGT 2004_BCTC2004" xfId="2204"/>
    <cellStyle name="_KT_TG_2_KH TPCP 2016-2020 (tong hop)" xfId="2205"/>
    <cellStyle name="_KT_TG_2_KH TPCP vung TNB (03-1-2012)" xfId="2206"/>
    <cellStyle name="_KT_TG_2_kien giang 2" xfId="2207"/>
    <cellStyle name="_KT_TG_2_Lora-tungchau" xfId="248"/>
    <cellStyle name="_KT_TG_2_Luy ke von ung nam 2011 -Thoa gui ngay 12-8-2012" xfId="2208"/>
    <cellStyle name="_KT_TG_2_moi" xfId="249"/>
    <cellStyle name="_KT_TG_2_NhanCong" xfId="2209"/>
    <cellStyle name="_KT_TG_2_N-X-T-04" xfId="2210"/>
    <cellStyle name="_KT_TG_2_PGIA-phieu tham tra Kho bac" xfId="250"/>
    <cellStyle name="_KT_TG_2_phu luc tong ket tinh hinh TH giai doan 03-10 (ngay 30)" xfId="2211"/>
    <cellStyle name="_KT_TG_2_PT02-02" xfId="251"/>
    <cellStyle name="_KT_TG_2_PT02-02_Book1" xfId="252"/>
    <cellStyle name="_KT_TG_2_PT02-03" xfId="253"/>
    <cellStyle name="_KT_TG_2_PT02-03_Book1" xfId="254"/>
    <cellStyle name="_KT_TG_2_Qt-HT3PQ1(CauKho)" xfId="255"/>
    <cellStyle name="_KT_TG_2_Qt-HT3PQ1(CauKho)_Book1" xfId="256"/>
    <cellStyle name="_KT_TG_2_Qt-HT3PQ1(CauKho)_Don gia quy 3 nam 2003 - Ban Dien Luc" xfId="257"/>
    <cellStyle name="_KT_TG_2_Qt-HT3PQ1(CauKho)_NC-VL2-2003" xfId="258"/>
    <cellStyle name="_KT_TG_2_Qt-HT3PQ1(CauKho)_NC-VL2-2003_1" xfId="259"/>
    <cellStyle name="_KT_TG_2_Qt-HT3PQ1(CauKho)_XL4Test5" xfId="260"/>
    <cellStyle name="_KT_TG_2_ra soat theo 7356" xfId="2212"/>
    <cellStyle name="_KT_TG_2_Sheet1" xfId="2213"/>
    <cellStyle name="_KT_TG_2_Sheet2" xfId="261"/>
    <cellStyle name="_KT_TG_2_TK152-04" xfId="2214"/>
    <cellStyle name="_KT_TG_2_TONG HOP CHUNG 3.2.2012 (ban cuoi)" xfId="2215"/>
    <cellStyle name="_KT_TG_2_XL4Poppy" xfId="262"/>
    <cellStyle name="_KT_TG_2_XL4Test5" xfId="263"/>
    <cellStyle name="_KT_TG_2_ÿÿÿÿÿ" xfId="2216"/>
    <cellStyle name="_KT_TG_2_ÿÿÿÿÿ_Bieu mau cong trinh khoi cong moi 3-4" xfId="2217"/>
    <cellStyle name="_KT_TG_2_ÿÿÿÿÿ_Bieu TPCP 2015-xin keo dai 3.2016" xfId="2218"/>
    <cellStyle name="_KT_TG_2_ÿÿÿÿÿ_Bieu3ODA" xfId="2219"/>
    <cellStyle name="_KT_TG_2_ÿÿÿÿÿ_Bieu4HTMT" xfId="2220"/>
    <cellStyle name="_KT_TG_2_ÿÿÿÿÿ_KH TPCP vung TNB (03-1-2012)" xfId="2221"/>
    <cellStyle name="_KT_TG_2_ÿÿÿÿÿ_kien giang 2" xfId="2222"/>
    <cellStyle name="_KT_TG_2_ÿÿÿÿÿ_ra soat theo 7356" xfId="2223"/>
    <cellStyle name="_KT_TG_2_ÿÿÿÿÿ_TONG HOP CHUNG 3.2.2012 (ban cuoi)" xfId="2224"/>
    <cellStyle name="_KT_TG_3" xfId="264"/>
    <cellStyle name="_KT_TG_3 2" xfId="265"/>
    <cellStyle name="_KT_TG_4" xfId="266"/>
    <cellStyle name="_KT_TG_4 2" xfId="267"/>
    <cellStyle name="_KT_TG_4_05-12  KH trung han 2016-2020 - Liem Thinh edited" xfId="2225"/>
    <cellStyle name="_KT_TG_4_Copy of 05-12  KH trung han 2016-2020 - Liem Thinh edited (1)" xfId="2226"/>
    <cellStyle name="_KT_TG_4_KH TPCP 2016-2020 (tong hop)" xfId="2227"/>
    <cellStyle name="_KT_TG_4_Lora-tungchau" xfId="268"/>
    <cellStyle name="_KT_TG_4_Lora-tungchau 2" xfId="2228"/>
    <cellStyle name="_KT_TG_4_Lora-tungchau_05-12  KH trung han 2016-2020 - Liem Thinh edited" xfId="2229"/>
    <cellStyle name="_KT_TG_4_Lora-tungchau_Copy of 05-12  KH trung han 2016-2020 - Liem Thinh edited (1)" xfId="2230"/>
    <cellStyle name="_KT_TG_4_Lora-tungchau_KH TPCP 2016-2020 (tong hop)" xfId="2231"/>
    <cellStyle name="_KT_TG_4_Qt-HT3PQ1(CauKho)" xfId="269"/>
    <cellStyle name="_KT_TG_4_Qt-HT3PQ1(CauKho)_Book1" xfId="270"/>
    <cellStyle name="_KT_TG_4_Qt-HT3PQ1(CauKho)_Don gia quy 3 nam 2003 - Ban Dien Luc" xfId="271"/>
    <cellStyle name="_KT_TG_4_Qt-HT3PQ1(CauKho)_NC-VL2-2003" xfId="272"/>
    <cellStyle name="_KT_TG_4_Qt-HT3PQ1(CauKho)_NC-VL2-2003_1" xfId="273"/>
    <cellStyle name="_KT_TG_4_Qt-HT3PQ1(CauKho)_XL4Test5" xfId="274"/>
    <cellStyle name="_Lora-tungchau" xfId="275"/>
    <cellStyle name="_Lora-tungchau 2" xfId="2232"/>
    <cellStyle name="_Lora-tungchau_05-12  KH trung han 2016-2020 - Liem Thinh edited" xfId="2233"/>
    <cellStyle name="_Lora-tungchau_Copy of 05-12  KH trung han 2016-2020 - Liem Thinh edited (1)" xfId="2234"/>
    <cellStyle name="_Lora-tungchau_KH TPCP 2016-2020 (tong hop)" xfId="2235"/>
    <cellStyle name="_Luy ke von ung nam 2011 -Thoa gui ngay 12-8-2012" xfId="2236"/>
    <cellStyle name="_mau so 3" xfId="2237"/>
    <cellStyle name="_MauThanTKKT-goi7-DonGia2143(vl t7)" xfId="2238"/>
    <cellStyle name="_MauThanTKKT-goi7-DonGia2143(vl t7)_!1 1 bao cao giao KH ve HTCMT vung TNB   12-12-2011" xfId="2239"/>
    <cellStyle name="_MauThanTKKT-goi7-DonGia2143(vl t7)_Bieu4HTMT" xfId="2240"/>
    <cellStyle name="_MauThanTKKT-goi7-DonGia2143(vl t7)_Bieu4HTMT_!1 1 bao cao giao KH ve HTCMT vung TNB   12-12-2011" xfId="2241"/>
    <cellStyle name="_MauThanTKKT-goi7-DonGia2143(vl t7)_Bieu4HTMT_KH TPCP vung TNB (03-1-2012)" xfId="2242"/>
    <cellStyle name="_MauThanTKKT-goi7-DonGia2143(vl t7)_KH TPCP vung TNB (03-1-2012)" xfId="2243"/>
    <cellStyle name="_MauThanTKKT-goi7-DonGia2143(vl t7)_ra soat theo 7356" xfId="2244"/>
    <cellStyle name="_MauThanTKKT-goi7-DonGia2143(vl t7)_TONG HOP CHUNG 3.2.2012 (ban cuoi)" xfId="2245"/>
    <cellStyle name="_Nhu cau von ung truoc 2011 Tha h Hoa + Nge An gui TW" xfId="2246"/>
    <cellStyle name="_Nhu cau von ung truoc 2011 Tha h Hoa + Nge An gui TW_!1 1 bao cao giao KH ve HTCMT vung TNB   12-12-2011" xfId="2247"/>
    <cellStyle name="_Nhu cau von ung truoc 2011 Tha h Hoa + Nge An gui TW_Bieu4HTMT" xfId="2248"/>
    <cellStyle name="_Nhu cau von ung truoc 2011 Tha h Hoa + Nge An gui TW_Bieu4HTMT_!1 1 bao cao giao KH ve HTCMT vung TNB   12-12-2011" xfId="2249"/>
    <cellStyle name="_Nhu cau von ung truoc 2011 Tha h Hoa + Nge An gui TW_Bieu4HTMT_KH TPCP vung TNB (03-1-2012)" xfId="2250"/>
    <cellStyle name="_Nhu cau von ung truoc 2011 Tha h Hoa + Nge An gui TW_KH TPCP vung TNB (03-1-2012)" xfId="2251"/>
    <cellStyle name="_Nhu cau von ung truoc 2011 Tha h Hoa + Nge An gui TW_ra soat theo 7356" xfId="2252"/>
    <cellStyle name="_Nhu cau von ung truoc 2011 Tha h Hoa + Nge An gui TW_TONG HOP CHUNG 3.2.2012 (ban cuoi)" xfId="2253"/>
    <cellStyle name="_N-X-T-04" xfId="2254"/>
    <cellStyle name="_PERSONAL" xfId="276"/>
    <cellStyle name="_PERSONAL_BC CV 6403 BKHĐT" xfId="2255"/>
    <cellStyle name="_PERSONAL_Bieu mau cong trinh khoi cong moi 3-4" xfId="2256"/>
    <cellStyle name="_PERSONAL_Bieu3ODA" xfId="2257"/>
    <cellStyle name="_PERSONAL_Bieu4HTMT" xfId="2258"/>
    <cellStyle name="_PERSONAL_Book1" xfId="2259"/>
    <cellStyle name="_PERSONAL_Book1 2" xfId="2260"/>
    <cellStyle name="_PERSONAL_Book1_bg-TTO-051104" xfId="2261"/>
    <cellStyle name="_PERSONAL_HTQ.8 GD1" xfId="277"/>
    <cellStyle name="_PERSONAL_HTQ.8 GD1_05-12  KH trung han 2016-2020 - Liem Thinh edited" xfId="2262"/>
    <cellStyle name="_PERSONAL_HTQ.8 GD1_Book1" xfId="278"/>
    <cellStyle name="_PERSONAL_HTQ.8 GD1_Copy of 05-12  KH trung han 2016-2020 - Liem Thinh edited (1)" xfId="2263"/>
    <cellStyle name="_PERSONAL_HTQ.8 GD1_Don gia quy 3 nam 2003 - Ban Dien Luc" xfId="279"/>
    <cellStyle name="_PERSONAL_HTQ.8 GD1_KH TPCP 2016-2020 (tong hop)" xfId="2264"/>
    <cellStyle name="_PERSONAL_HTQ.8 GD1_NC-VL2-2003" xfId="280"/>
    <cellStyle name="_PERSONAL_HTQ.8 GD1_NC-VL2-2003_1" xfId="281"/>
    <cellStyle name="_PERSONAL_HTQ.8 GD1_XL4Test5" xfId="282"/>
    <cellStyle name="_PERSONAL_Luy ke von ung nam 2011 -Thoa gui ngay 12-8-2012" xfId="2265"/>
    <cellStyle name="_PERSONAL_Tong hop KHCB 2001" xfId="283"/>
    <cellStyle name="_Phan bo KH 2009 TPCP" xfId="2266"/>
    <cellStyle name="_phong bo mon22" xfId="2267"/>
    <cellStyle name="_phong bo mon22_!1 1 bao cao giao KH ve HTCMT vung TNB   12-12-2011" xfId="2268"/>
    <cellStyle name="_phong bo mon22_KH TPCP vung TNB (03-1-2012)" xfId="2269"/>
    <cellStyle name="_phong bo mon22_ra soat theo 7356" xfId="2270"/>
    <cellStyle name="_phong bo mon22_TONG HOP CHUNG 3.2.2012 (ban cuoi)" xfId="2271"/>
    <cellStyle name="_Phu luc 2 (Bieu 2) TH KH 2010" xfId="2272"/>
    <cellStyle name="_phu luc tong ket tinh hinh TH giai doan 03-10 (ngay 30)" xfId="2273"/>
    <cellStyle name="_Phuluckinhphi_DC_lan 4_YL" xfId="2274"/>
    <cellStyle name="_Q TOAN  SCTX QL.62 QUI I ( oanh)" xfId="2275"/>
    <cellStyle name="_Q TOAN  SCTX QL.62 QUI II ( oanh)" xfId="2276"/>
    <cellStyle name="_QT SCTXQL62_QT1 (Cty QL)" xfId="2277"/>
    <cellStyle name="_Qt-HT3PQ1(CauKho)" xfId="284"/>
    <cellStyle name="_Qt-HT3PQ1(CauKho)_Book1" xfId="285"/>
    <cellStyle name="_Qt-HT3PQ1(CauKho)_Don gia quy 3 nam 2003 - Ban Dien Luc" xfId="286"/>
    <cellStyle name="_Qt-HT3PQ1(CauKho)_NC-VL2-2003" xfId="287"/>
    <cellStyle name="_Qt-HT3PQ1(CauKho)_NC-VL2-2003_1" xfId="288"/>
    <cellStyle name="_Qt-HT3PQ1(CauKho)_XL4Test5" xfId="289"/>
    <cellStyle name="_Sheet1" xfId="2278"/>
    <cellStyle name="_Sheet2" xfId="2279"/>
    <cellStyle name="_TG-TH" xfId="290"/>
    <cellStyle name="_TG-TH 2" xfId="291"/>
    <cellStyle name="_TG-TH_1" xfId="292"/>
    <cellStyle name="_TG-TH_1 2" xfId="293"/>
    <cellStyle name="_TG-TH_1_05-12  KH trung han 2016-2020 - Liem Thinh edited" xfId="2280"/>
    <cellStyle name="_TG-TH_1_ApGiaVatTu_cayxanh_latgach" xfId="2281"/>
    <cellStyle name="_TG-TH_1_BANG TONG HOP TINH HINH THANH QUYET TOAN (MOI I)" xfId="2282"/>
    <cellStyle name="_TG-TH_1_BANG TONG HOP TINH HINH THANH QUYET TOAN (MOI I) 2" xfId="2283"/>
    <cellStyle name="_TG-TH_1_BAO CAO KLCT PT2000" xfId="294"/>
    <cellStyle name="_TG-TH_1_BAO CAO PT2000" xfId="295"/>
    <cellStyle name="_TG-TH_1_BAO CAO PT2000_Book1" xfId="296"/>
    <cellStyle name="_TG-TH_1_Bao cao XDCB 2001 - T11 KH dieu chinh 20-11-THAI" xfId="297"/>
    <cellStyle name="_TG-TH_1_BAO GIA NGAY 24-10-08 (co dam)" xfId="2284"/>
    <cellStyle name="_TG-TH_1_BAO GIA NGAY 24-10-08 (co dam) 2" xfId="2285"/>
    <cellStyle name="_TG-TH_1_BC  NAM 2007" xfId="2286"/>
    <cellStyle name="_TG-TH_1_BC CV 6403 BKHĐT" xfId="2287"/>
    <cellStyle name="_TG-TH_1_BC NQ11-CP - chinh sua lai" xfId="2288"/>
    <cellStyle name="_TG-TH_1_BC NQ11-CP-Quynh sau bieu so3" xfId="2289"/>
    <cellStyle name="_TG-TH_1_BC_NQ11-CP_-_Thao_sua_lai" xfId="2290"/>
    <cellStyle name="_TG-TH_1_Bieu mau cong trinh khoi cong moi 3-4" xfId="2291"/>
    <cellStyle name="_TG-TH_1_Bieu TPCP 2015-xin keo dai 3.2016" xfId="2292"/>
    <cellStyle name="_TG-TH_1_Bieu3ODA" xfId="2293"/>
    <cellStyle name="_TG-TH_1_Bieu3ODA_1" xfId="2294"/>
    <cellStyle name="_TG-TH_1_Bieu4HTMT" xfId="2295"/>
    <cellStyle name="_TG-TH_1_bo sung von KCH nam 2010 va Du an tre kho khan" xfId="2296"/>
    <cellStyle name="_TG-TH_1_Book1" xfId="298"/>
    <cellStyle name="_TG-TH_1_Book1 2" xfId="2297"/>
    <cellStyle name="_TG-TH_1_Book1_1" xfId="299"/>
    <cellStyle name="_TG-TH_1_Book1_1 2" xfId="2298"/>
    <cellStyle name="_TG-TH_1_Book1_1_BC CV 6403 BKHĐT" xfId="2299"/>
    <cellStyle name="_TG-TH_1_Book1_1_BC CV 6403 BKHĐT 2" xfId="2300"/>
    <cellStyle name="_TG-TH_1_Book1_1_Bieu mau cong trinh khoi cong moi 3-4" xfId="2301"/>
    <cellStyle name="_TG-TH_1_Book1_1_Bieu mau cong trinh khoi cong moi 3-4 2" xfId="2302"/>
    <cellStyle name="_TG-TH_1_Book1_1_Bieu3ODA" xfId="2303"/>
    <cellStyle name="_TG-TH_1_Book1_1_Bieu3ODA 2" xfId="2304"/>
    <cellStyle name="_TG-TH_1_Book1_1_Bieu4HTMT" xfId="2305"/>
    <cellStyle name="_TG-TH_1_Book1_1_Bieu4HTMT 2" xfId="2306"/>
    <cellStyle name="_TG-TH_1_Book1_1_Book1" xfId="2307"/>
    <cellStyle name="_TG-TH_1_Book1_1_DanhMucDonGiaVTTB_Dien_TAM" xfId="300"/>
    <cellStyle name="_TG-TH_1_Book1_1_Luy ke von ung nam 2011 -Thoa gui ngay 12-8-2012" xfId="2308"/>
    <cellStyle name="_TG-TH_1_Book1_1_Luy ke von ung nam 2011 -Thoa gui ngay 12-8-2012 2" xfId="2309"/>
    <cellStyle name="_TG-TH_1_Book1_2" xfId="301"/>
    <cellStyle name="_TG-TH_1_Book1_2 2" xfId="2310"/>
    <cellStyle name="_TG-TH_1_Book1_2_BC CV 6403 BKHĐT" xfId="2311"/>
    <cellStyle name="_TG-TH_1_Book1_2_Bieu3ODA" xfId="2312"/>
    <cellStyle name="_TG-TH_1_Book1_2_Luy ke von ung nam 2011 -Thoa gui ngay 12-8-2012" xfId="2313"/>
    <cellStyle name="_TG-TH_1_Book1_3" xfId="302"/>
    <cellStyle name="_TG-TH_1_Book1_3_DT truong thinh phu" xfId="303"/>
    <cellStyle name="_TG-TH_1_Book1_3_XL4Test5" xfId="304"/>
    <cellStyle name="_TG-TH_1_Book1_4" xfId="2314"/>
    <cellStyle name="_TG-TH_1_Book1_BC CV 6403 BKHĐT" xfId="2315"/>
    <cellStyle name="_TG-TH_1_Book1_BC-QT-WB-dthao" xfId="305"/>
    <cellStyle name="_TG-TH_1_Book1_Bieu mau cong trinh khoi cong moi 3-4" xfId="2316"/>
    <cellStyle name="_TG-TH_1_Book1_Bieu3ODA" xfId="2317"/>
    <cellStyle name="_TG-TH_1_Book1_Bieu4HTMT" xfId="2318"/>
    <cellStyle name="_TG-TH_1_Book1_bo sung von KCH nam 2010 va Du an tre kho khan" xfId="2319"/>
    <cellStyle name="_TG-TH_1_Book1_Book1" xfId="2320"/>
    <cellStyle name="_TG-TH_1_Book1_danh muc chuan bi dau tu 2011 ngay 07-6-2011" xfId="2321"/>
    <cellStyle name="_TG-TH_1_Book1_Danh muc pbo nguon von XSKT, XDCB nam 2009 chuyen qua nam 2010" xfId="2322"/>
    <cellStyle name="_TG-TH_1_Book1_DanhMucDonGiaVTTB_Dien_TAM" xfId="306"/>
    <cellStyle name="_TG-TH_1_Book1_dieu chinh KH 2011 ngay 26-5-2011111" xfId="2323"/>
    <cellStyle name="_TG-TH_1_Book1_DS KCH PHAN BO VON NSDP NAM 2010" xfId="2324"/>
    <cellStyle name="_TG-TH_1_Book1_giao KH 2011 ngay 10-12-2010" xfId="2325"/>
    <cellStyle name="_TG-TH_1_Book1_Luy ke von ung nam 2011 -Thoa gui ngay 12-8-2012" xfId="2326"/>
    <cellStyle name="_TG-TH_1_CAU Khanh Nam(Thi Cong)" xfId="2327"/>
    <cellStyle name="_TG-TH_1_CAU Khanh Nam(Thi Cong) 2" xfId="2328"/>
    <cellStyle name="_TG-TH_1_ChiHuong_ApGia" xfId="2329"/>
    <cellStyle name="_TG-TH_1_CoCauPhi (version 1)" xfId="2330"/>
    <cellStyle name="_TG-TH_1_Copy of 05-12  KH trung han 2016-2020 - Liem Thinh edited (1)" xfId="2331"/>
    <cellStyle name="_TG-TH_1_danh muc chuan bi dau tu 2011 ngay 07-6-2011" xfId="2332"/>
    <cellStyle name="_TG-TH_1_Danh muc pbo nguon von XSKT, XDCB nam 2009 chuyen qua nam 2010" xfId="2333"/>
    <cellStyle name="_TG-TH_1_DAU NOI PL-CL TAI PHU LAMHC" xfId="2334"/>
    <cellStyle name="_TG-TH_1_Dcdtoan-bcnckt " xfId="307"/>
    <cellStyle name="_TG-TH_1_dieu chinh KH 2011 ngay 26-5-2011111" xfId="2335"/>
    <cellStyle name="_TG-TH_1_DN_MTP" xfId="308"/>
    <cellStyle name="_TG-TH_1_Dongia2-2003" xfId="309"/>
    <cellStyle name="_TG-TH_1_Dongia2-2003_DT truong thinh phu" xfId="310"/>
    <cellStyle name="_TG-TH_1_DS KCH PHAN BO VON NSDP NAM 2010" xfId="2336"/>
    <cellStyle name="_TG-TH_1_DT truong thinh phu" xfId="311"/>
    <cellStyle name="_TG-TH_1_DTCDT MR.2N110.HOCMON.TDTOAN.CCUNG" xfId="312"/>
    <cellStyle name="_TG-TH_1_DU TRU VAT TU" xfId="2337"/>
    <cellStyle name="_TG-TH_1_giao KH 2011 ngay 10-12-2010" xfId="2338"/>
    <cellStyle name="_TG-TH_1_GTGT 2003" xfId="2339"/>
    <cellStyle name="_TG-TH_1_KE KHAI THUE GTGT 2004" xfId="2340"/>
    <cellStyle name="_TG-TH_1_KE KHAI THUE GTGT 2004 2" xfId="2341"/>
    <cellStyle name="_TG-TH_1_KE KHAI THUE GTGT 2004_BCTC2004" xfId="2342"/>
    <cellStyle name="_TG-TH_1_KH TPCP 2016-2020 (tong hop)" xfId="2343"/>
    <cellStyle name="_TG-TH_1_KH TPCP vung TNB (03-1-2012)" xfId="2344"/>
    <cellStyle name="_TG-TH_1_kien giang 2" xfId="2345"/>
    <cellStyle name="_TG-TH_1_Lora-tungchau" xfId="313"/>
    <cellStyle name="_TG-TH_1_Luy ke von ung nam 2011 -Thoa gui ngay 12-8-2012" xfId="2346"/>
    <cellStyle name="_TG-TH_1_moi" xfId="314"/>
    <cellStyle name="_TG-TH_1_NhanCong" xfId="2347"/>
    <cellStyle name="_TG-TH_1_N-X-T-04" xfId="2348"/>
    <cellStyle name="_TG-TH_1_PGIA-phieu tham tra Kho bac" xfId="315"/>
    <cellStyle name="_TG-TH_1_phu luc tong ket tinh hinh TH giai doan 03-10 (ngay 30)" xfId="2349"/>
    <cellStyle name="_TG-TH_1_PT02-02" xfId="316"/>
    <cellStyle name="_TG-TH_1_PT02-02_Book1" xfId="317"/>
    <cellStyle name="_TG-TH_1_PT02-03" xfId="2350"/>
    <cellStyle name="_TG-TH_1_PT02-03_Book1" xfId="318"/>
    <cellStyle name="_TG-TH_1_Qt-HT3PQ1(CauKho)" xfId="319"/>
    <cellStyle name="_TG-TH_1_Qt-HT3PQ1(CauKho)_Book1" xfId="320"/>
    <cellStyle name="_TG-TH_1_Qt-HT3PQ1(CauKho)_Don gia quy 3 nam 2003 - Ban Dien Luc" xfId="321"/>
    <cellStyle name="_TG-TH_1_Qt-HT3PQ1(CauKho)_NC-VL2-2003" xfId="322"/>
    <cellStyle name="_TG-TH_1_Qt-HT3PQ1(CauKho)_NC-VL2-2003_1" xfId="323"/>
    <cellStyle name="_TG-TH_1_Qt-HT3PQ1(CauKho)_XL4Test5" xfId="324"/>
    <cellStyle name="_TG-TH_1_ra soat theo 7356" xfId="2351"/>
    <cellStyle name="_TG-TH_1_Sheet1" xfId="2352"/>
    <cellStyle name="_TG-TH_1_Sheet2" xfId="325"/>
    <cellStyle name="_TG-TH_1_TK152-04" xfId="2353"/>
    <cellStyle name="_TG-TH_1_TONG HOP CHUNG 3.2.2012 (ban cuoi)" xfId="2354"/>
    <cellStyle name="_TG-TH_1_XL4Poppy" xfId="326"/>
    <cellStyle name="_TG-TH_1_XL4Test5" xfId="327"/>
    <cellStyle name="_TG-TH_1_ÿÿÿÿÿ" xfId="2355"/>
    <cellStyle name="_TG-TH_1_ÿÿÿÿÿ_Bieu mau cong trinh khoi cong moi 3-4" xfId="2356"/>
    <cellStyle name="_TG-TH_1_ÿÿÿÿÿ_Bieu TPCP 2015-xin keo dai 3.2016" xfId="2357"/>
    <cellStyle name="_TG-TH_1_ÿÿÿÿÿ_Bieu3ODA" xfId="2358"/>
    <cellStyle name="_TG-TH_1_ÿÿÿÿÿ_Bieu4HTMT" xfId="2359"/>
    <cellStyle name="_TG-TH_1_ÿÿÿÿÿ_KH TPCP vung TNB (03-1-2012)" xfId="2360"/>
    <cellStyle name="_TG-TH_1_ÿÿÿÿÿ_kien giang 2" xfId="2361"/>
    <cellStyle name="_TG-TH_1_ÿÿÿÿÿ_ra soat theo 7356" xfId="2362"/>
    <cellStyle name="_TG-TH_1_ÿÿÿÿÿ_TONG HOP CHUNG 3.2.2012 (ban cuoi)" xfId="2363"/>
    <cellStyle name="_TG-TH_2" xfId="328"/>
    <cellStyle name="_TG-TH_2 2" xfId="329"/>
    <cellStyle name="_TG-TH_2_05-12  KH trung han 2016-2020 - Liem Thinh edited" xfId="2364"/>
    <cellStyle name="_TG-TH_2_ApGiaVatTu_cayxanh_latgach" xfId="2365"/>
    <cellStyle name="_TG-TH_2_BANG TONG HOP TINH HINH THANH QUYET TOAN (MOI I)" xfId="2366"/>
    <cellStyle name="_TG-TH_2_BANG TONG HOP TINH HINH THANH QUYET TOAN (MOI I) 2" xfId="2367"/>
    <cellStyle name="_TG-TH_2_BAO CAO KLCT PT2000" xfId="330"/>
    <cellStyle name="_TG-TH_2_BAO CAO PT2000" xfId="331"/>
    <cellStyle name="_TG-TH_2_BAO CAO PT2000_Book1" xfId="332"/>
    <cellStyle name="_TG-TH_2_Bao cao XDCB 2001 - T11 KH dieu chinh 20-11-THAI" xfId="333"/>
    <cellStyle name="_TG-TH_2_BAO GIA NGAY 24-10-08 (co dam)" xfId="2368"/>
    <cellStyle name="_TG-TH_2_BAO GIA NGAY 24-10-08 (co dam) 2" xfId="2369"/>
    <cellStyle name="_TG-TH_2_BC  NAM 2007" xfId="2370"/>
    <cellStyle name="_TG-TH_2_BC CV 6403 BKHĐT" xfId="2371"/>
    <cellStyle name="_TG-TH_2_BC NQ11-CP - chinh sua lai" xfId="2372"/>
    <cellStyle name="_TG-TH_2_BC NQ11-CP-Quynh sau bieu so3" xfId="2373"/>
    <cellStyle name="_TG-TH_2_BC_NQ11-CP_-_Thao_sua_lai" xfId="2374"/>
    <cellStyle name="_TG-TH_2_Bieu mau cong trinh khoi cong moi 3-4" xfId="2375"/>
    <cellStyle name="_TG-TH_2_Bieu TPCP 2015-xin keo dai 3.2016" xfId="2376"/>
    <cellStyle name="_TG-TH_2_Bieu3ODA" xfId="2377"/>
    <cellStyle name="_TG-TH_2_Bieu3ODA_1" xfId="2378"/>
    <cellStyle name="_TG-TH_2_Bieu4HTMT" xfId="2379"/>
    <cellStyle name="_TG-TH_2_bo sung von KCH nam 2010 va Du an tre kho khan" xfId="2380"/>
    <cellStyle name="_TG-TH_2_Book1" xfId="334"/>
    <cellStyle name="_TG-TH_2_Book1 2" xfId="2381"/>
    <cellStyle name="_TG-TH_2_Book1_1" xfId="335"/>
    <cellStyle name="_TG-TH_2_Book1_1 2" xfId="2382"/>
    <cellStyle name="_TG-TH_2_Book1_1_BC CV 6403 BKHĐT" xfId="2383"/>
    <cellStyle name="_TG-TH_2_Book1_1_BC CV 6403 BKHĐT 2" xfId="2384"/>
    <cellStyle name="_TG-TH_2_Book1_1_Bieu mau cong trinh khoi cong moi 3-4" xfId="2385"/>
    <cellStyle name="_TG-TH_2_Book1_1_Bieu mau cong trinh khoi cong moi 3-4 2" xfId="2386"/>
    <cellStyle name="_TG-TH_2_Book1_1_Bieu3ODA" xfId="2387"/>
    <cellStyle name="_TG-TH_2_Book1_1_Bieu3ODA 2" xfId="2388"/>
    <cellStyle name="_TG-TH_2_Book1_1_Bieu4HTMT" xfId="2389"/>
    <cellStyle name="_TG-TH_2_Book1_1_Bieu4HTMT 2" xfId="2390"/>
    <cellStyle name="_TG-TH_2_Book1_1_Book1" xfId="2391"/>
    <cellStyle name="_TG-TH_2_Book1_1_DanhMucDonGiaVTTB_Dien_TAM" xfId="336"/>
    <cellStyle name="_TG-TH_2_Book1_1_Luy ke von ung nam 2011 -Thoa gui ngay 12-8-2012" xfId="2392"/>
    <cellStyle name="_TG-TH_2_Book1_1_Luy ke von ung nam 2011 -Thoa gui ngay 12-8-2012 2" xfId="2393"/>
    <cellStyle name="_TG-TH_2_Book1_2" xfId="337"/>
    <cellStyle name="_TG-TH_2_Book1_2 2" xfId="2394"/>
    <cellStyle name="_TG-TH_2_Book1_2_BC CV 6403 BKHĐT" xfId="2395"/>
    <cellStyle name="_TG-TH_2_Book1_2_Bieu3ODA" xfId="2396"/>
    <cellStyle name="_TG-TH_2_Book1_2_Luy ke von ung nam 2011 -Thoa gui ngay 12-8-2012" xfId="2397"/>
    <cellStyle name="_TG-TH_2_Book1_3" xfId="338"/>
    <cellStyle name="_TG-TH_2_Book1_3 2" xfId="2398"/>
    <cellStyle name="_TG-TH_2_Book1_3_DT truong thinh phu" xfId="339"/>
    <cellStyle name="_TG-TH_2_Book1_3_XL4Test5" xfId="340"/>
    <cellStyle name="_TG-TH_2_Book1_4" xfId="2399"/>
    <cellStyle name="_TG-TH_2_Book1_BC CV 6403 BKHĐT" xfId="2400"/>
    <cellStyle name="_TG-TH_2_Book1_Bieu mau cong trinh khoi cong moi 3-4" xfId="2401"/>
    <cellStyle name="_TG-TH_2_Book1_Bieu3ODA" xfId="2402"/>
    <cellStyle name="_TG-TH_2_Book1_Bieu4HTMT" xfId="2403"/>
    <cellStyle name="_TG-TH_2_Book1_bo sung von KCH nam 2010 va Du an tre kho khan" xfId="2404"/>
    <cellStyle name="_TG-TH_2_Book1_Book1" xfId="2405"/>
    <cellStyle name="_TG-TH_2_Book1_danh muc chuan bi dau tu 2011 ngay 07-6-2011" xfId="2406"/>
    <cellStyle name="_TG-TH_2_Book1_Danh muc pbo nguon von XSKT, XDCB nam 2009 chuyen qua nam 2010" xfId="2407"/>
    <cellStyle name="_TG-TH_2_Book1_DanhMucDonGiaVTTB_Dien_TAM" xfId="341"/>
    <cellStyle name="_TG-TH_2_Book1_dieu chinh KH 2011 ngay 26-5-2011111" xfId="2408"/>
    <cellStyle name="_TG-TH_2_Book1_DS KCH PHAN BO VON NSDP NAM 2010" xfId="2409"/>
    <cellStyle name="_TG-TH_2_Book1_giao KH 2011 ngay 10-12-2010" xfId="2410"/>
    <cellStyle name="_TG-TH_2_Book1_Luy ke von ung nam 2011 -Thoa gui ngay 12-8-2012" xfId="2411"/>
    <cellStyle name="_TG-TH_2_CAU Khanh Nam(Thi Cong)" xfId="2412"/>
    <cellStyle name="_TG-TH_2_CAU Khanh Nam(Thi Cong) 2" xfId="2413"/>
    <cellStyle name="_TG-TH_2_ChiHuong_ApGia" xfId="2414"/>
    <cellStyle name="_TG-TH_2_CoCauPhi (version 1)" xfId="2415"/>
    <cellStyle name="_TG-TH_2_Copy of 05-12  KH trung han 2016-2020 - Liem Thinh edited (1)" xfId="2416"/>
    <cellStyle name="_TG-TH_2_danh muc chuan bi dau tu 2011 ngay 07-6-2011" xfId="2417"/>
    <cellStyle name="_TG-TH_2_Danh muc pbo nguon von XSKT, XDCB nam 2009 chuyen qua nam 2010" xfId="2418"/>
    <cellStyle name="_TG-TH_2_DAU NOI PL-CL TAI PHU LAMHC" xfId="2419"/>
    <cellStyle name="_TG-TH_2_Dcdtoan-bcnckt " xfId="342"/>
    <cellStyle name="_TG-TH_2_dieu chinh KH 2011 ngay 26-5-2011111" xfId="2420"/>
    <cellStyle name="_TG-TH_2_DN_MTP" xfId="343"/>
    <cellStyle name="_TG-TH_2_Dongia2-2003" xfId="344"/>
    <cellStyle name="_TG-TH_2_Dongia2-2003_DT truong thinh phu" xfId="345"/>
    <cellStyle name="_TG-TH_2_DS KCH PHAN BO VON NSDP NAM 2010" xfId="2421"/>
    <cellStyle name="_TG-TH_2_DT truong thinh phu" xfId="346"/>
    <cellStyle name="_TG-TH_2_DTCDT MR.2N110.HOCMON.TDTOAN.CCUNG" xfId="347"/>
    <cellStyle name="_TG-TH_2_DU TRU VAT TU" xfId="2422"/>
    <cellStyle name="_TG-TH_2_giao KH 2011 ngay 10-12-2010" xfId="2423"/>
    <cellStyle name="_TG-TH_2_GTGT 2003" xfId="2424"/>
    <cellStyle name="_TG-TH_2_KE KHAI THUE GTGT 2004" xfId="2425"/>
    <cellStyle name="_TG-TH_2_KE KHAI THUE GTGT 2004 2" xfId="2426"/>
    <cellStyle name="_TG-TH_2_KE KHAI THUE GTGT 2004_BCTC2004" xfId="2427"/>
    <cellStyle name="_TG-TH_2_KH TPCP 2016-2020 (tong hop)" xfId="2428"/>
    <cellStyle name="_TG-TH_2_KH TPCP vung TNB (03-1-2012)" xfId="2429"/>
    <cellStyle name="_TG-TH_2_kien giang 2" xfId="2430"/>
    <cellStyle name="_TG-TH_2_Lora-tungchau" xfId="348"/>
    <cellStyle name="_TG-TH_2_Luy ke von ung nam 2011 -Thoa gui ngay 12-8-2012" xfId="2431"/>
    <cellStyle name="_TG-TH_2_moi" xfId="349"/>
    <cellStyle name="_TG-TH_2_NhanCong" xfId="2432"/>
    <cellStyle name="_TG-TH_2_N-X-T-04" xfId="2433"/>
    <cellStyle name="_TG-TH_2_PGIA-phieu tham tra Kho bac" xfId="350"/>
    <cellStyle name="_TG-TH_2_phu luc tong ket tinh hinh TH giai doan 03-10 (ngay 30)" xfId="2434"/>
    <cellStyle name="_TG-TH_2_PT02-02" xfId="351"/>
    <cellStyle name="_TG-TH_2_PT02-02_Book1" xfId="352"/>
    <cellStyle name="_TG-TH_2_PT02-03" xfId="353"/>
    <cellStyle name="_TG-TH_2_PT02-03_Book1" xfId="354"/>
    <cellStyle name="_TG-TH_2_Qt-HT3PQ1(CauKho)" xfId="355"/>
    <cellStyle name="_TG-TH_2_Qt-HT3PQ1(CauKho)_Book1" xfId="356"/>
    <cellStyle name="_TG-TH_2_Qt-HT3PQ1(CauKho)_Don gia quy 3 nam 2003 - Ban Dien Luc" xfId="357"/>
    <cellStyle name="_TG-TH_2_Qt-HT3PQ1(CauKho)_NC-VL2-2003" xfId="358"/>
    <cellStyle name="_TG-TH_2_Qt-HT3PQ1(CauKho)_NC-VL2-2003_1" xfId="359"/>
    <cellStyle name="_TG-TH_2_Qt-HT3PQ1(CauKho)_XL4Test5" xfId="360"/>
    <cellStyle name="_TG-TH_2_ra soat theo 7356" xfId="2435"/>
    <cellStyle name="_TG-TH_2_Sheet1" xfId="2436"/>
    <cellStyle name="_TG-TH_2_Sheet2" xfId="361"/>
    <cellStyle name="_TG-TH_2_TK152-04" xfId="2437"/>
    <cellStyle name="_TG-TH_2_TONG HOP CHUNG 3.2.2012 (ban cuoi)" xfId="2438"/>
    <cellStyle name="_TG-TH_2_XL4Poppy" xfId="362"/>
    <cellStyle name="_TG-TH_2_XL4Test5" xfId="363"/>
    <cellStyle name="_TG-TH_2_ÿÿÿÿÿ" xfId="2439"/>
    <cellStyle name="_TG-TH_2_ÿÿÿÿÿ_Bieu mau cong trinh khoi cong moi 3-4" xfId="2440"/>
    <cellStyle name="_TG-TH_2_ÿÿÿÿÿ_Bieu TPCP 2015-xin keo dai 3.2016" xfId="2441"/>
    <cellStyle name="_TG-TH_2_ÿÿÿÿÿ_Bieu3ODA" xfId="2442"/>
    <cellStyle name="_TG-TH_2_ÿÿÿÿÿ_Bieu4HTMT" xfId="2443"/>
    <cellStyle name="_TG-TH_2_ÿÿÿÿÿ_KH TPCP vung TNB (03-1-2012)" xfId="2444"/>
    <cellStyle name="_TG-TH_2_ÿÿÿÿÿ_kien giang 2" xfId="2445"/>
    <cellStyle name="_TG-TH_2_ÿÿÿÿÿ_ra soat theo 7356" xfId="2446"/>
    <cellStyle name="_TG-TH_2_ÿÿÿÿÿ_TONG HOP CHUNG 3.2.2012 (ban cuoi)" xfId="2447"/>
    <cellStyle name="_TG-TH_3" xfId="364"/>
    <cellStyle name="_TG-TH_3 2" xfId="365"/>
    <cellStyle name="_TG-TH_3_05-12  KH trung han 2016-2020 - Liem Thinh edited" xfId="2448"/>
    <cellStyle name="_TG-TH_3_Copy of 05-12  KH trung han 2016-2020 - Liem Thinh edited (1)" xfId="2449"/>
    <cellStyle name="_TG-TH_3_KH TPCP 2016-2020 (tong hop)" xfId="2450"/>
    <cellStyle name="_TG-TH_3_Lora-tungchau" xfId="366"/>
    <cellStyle name="_TG-TH_3_Lora-tungchau 2" xfId="2451"/>
    <cellStyle name="_TG-TH_3_Lora-tungchau_05-12  KH trung han 2016-2020 - Liem Thinh edited" xfId="2452"/>
    <cellStyle name="_TG-TH_3_Lora-tungchau_Copy of 05-12  KH trung han 2016-2020 - Liem Thinh edited (1)" xfId="2453"/>
    <cellStyle name="_TG-TH_3_Lora-tungchau_KH TPCP 2016-2020 (tong hop)" xfId="2454"/>
    <cellStyle name="_TG-TH_3_Qt-HT3PQ1(CauKho)" xfId="367"/>
    <cellStyle name="_TG-TH_3_Qt-HT3PQ1(CauKho)_Book1" xfId="368"/>
    <cellStyle name="_TG-TH_3_Qt-HT3PQ1(CauKho)_Don gia quy 3 nam 2003 - Ban Dien Luc" xfId="369"/>
    <cellStyle name="_TG-TH_3_Qt-HT3PQ1(CauKho)_NC-VL2-2003" xfId="370"/>
    <cellStyle name="_TG-TH_3_Qt-HT3PQ1(CauKho)_NC-VL2-2003_1" xfId="371"/>
    <cellStyle name="_TG-TH_3_Qt-HT3PQ1(CauKho)_XL4Test5" xfId="372"/>
    <cellStyle name="_TG-TH_4" xfId="373"/>
    <cellStyle name="_TG-TH_4 2" xfId="374"/>
    <cellStyle name="_TH KH 2010" xfId="2455"/>
    <cellStyle name="_TH KHAI TOAN THU THIEM cac tuyen TT noi" xfId="375"/>
    <cellStyle name="_TK152-04" xfId="2456"/>
    <cellStyle name="_Tong dutoan PP LAHAI" xfId="2457"/>
    <cellStyle name="_TPCP GT-24-5-Mien Nui" xfId="2458"/>
    <cellStyle name="_TPCP GT-24-5-Mien Nui_!1 1 bao cao giao KH ve HTCMT vung TNB   12-12-2011" xfId="2459"/>
    <cellStyle name="_TPCP GT-24-5-Mien Nui_Bieu4HTMT" xfId="2460"/>
    <cellStyle name="_TPCP GT-24-5-Mien Nui_Bieu4HTMT_!1 1 bao cao giao KH ve HTCMT vung TNB   12-12-2011" xfId="2461"/>
    <cellStyle name="_TPCP GT-24-5-Mien Nui_Bieu4HTMT_KH TPCP vung TNB (03-1-2012)" xfId="2462"/>
    <cellStyle name="_TPCP GT-24-5-Mien Nui_KH TPCP vung TNB (03-1-2012)" xfId="2463"/>
    <cellStyle name="_TPCP GT-24-5-Mien Nui_ra soat theo 7356" xfId="2464"/>
    <cellStyle name="_TPCP GT-24-5-Mien Nui_TONG HOP CHUNG 3.2.2012 (ban cuoi)" xfId="2465"/>
    <cellStyle name="_TT209BTC3" xfId="2466"/>
    <cellStyle name="_ung truoc 2011 NSTW Thanh Hoa + Nge An gui Thu 12-5" xfId="2467"/>
    <cellStyle name="_ung truoc 2011 NSTW Thanh Hoa + Nge An gui Thu 12-5_!1 1 bao cao giao KH ve HTCMT vung TNB   12-12-2011" xfId="2468"/>
    <cellStyle name="_ung truoc 2011 NSTW Thanh Hoa + Nge An gui Thu 12-5_Bieu4HTMT" xfId="2469"/>
    <cellStyle name="_ung truoc 2011 NSTW Thanh Hoa + Nge An gui Thu 12-5_Bieu4HTMT_!1 1 bao cao giao KH ve HTCMT vung TNB   12-12-2011" xfId="2470"/>
    <cellStyle name="_ung truoc 2011 NSTW Thanh Hoa + Nge An gui Thu 12-5_Bieu4HTMT_KH TPCP vung TNB (03-1-2012)" xfId="2471"/>
    <cellStyle name="_ung truoc 2011 NSTW Thanh Hoa + Nge An gui Thu 12-5_KH TPCP vung TNB (03-1-2012)" xfId="2472"/>
    <cellStyle name="_ung truoc 2011 NSTW Thanh Hoa + Nge An gui Thu 12-5_ra soat theo 7356" xfId="2473"/>
    <cellStyle name="_ung truoc 2011 NSTW Thanh Hoa + Nge An gui Thu 12-5_TONG HOP CHUNG 3.2.2012 (ban cuoi)" xfId="2474"/>
    <cellStyle name="_ung truoc cua long an (6-5-2010)" xfId="2475"/>
    <cellStyle name="_Ung von nam 2011 vung TNB - Doan Cong tac (12-5-2010)" xfId="2476"/>
    <cellStyle name="_Ung von nam 2011 vung TNB - Doan Cong tac (12-5-2010)_!1 1 bao cao giao KH ve HTCMT vung TNB   12-12-2011" xfId="2477"/>
    <cellStyle name="_Ung von nam 2011 vung TNB - Doan Cong tac (12-5-2010)_Bieu4HTMT" xfId="2478"/>
    <cellStyle name="_Ung von nam 2011 vung TNB - Doan Cong tac (12-5-2010)_Bieu4HTMT_!1 1 bao cao giao KH ve HTCMT vung TNB   12-12-2011" xfId="2479"/>
    <cellStyle name="_Ung von nam 2011 vung TNB - Doan Cong tac (12-5-2010)_Bieu4HTMT_KH TPCP vung TNB (03-1-2012)" xfId="2480"/>
    <cellStyle name="_Ung von nam 2011 vung TNB - Doan Cong tac (12-5-2010)_Chuẩn bị đầu tư 2011 (sep Hung)_KH 2012 (T3-2013)" xfId="2481"/>
    <cellStyle name="_Ung von nam 2011 vung TNB - Doan Cong tac (12-5-2010)_Cong trinh co y kien LD_Dang_NN_2011-Tay nguyen-9-10" xfId="2482"/>
    <cellStyle name="_Ung von nam 2011 vung TNB - Doan Cong tac (12-5-2010)_Cong trinh co y kien LD_Dang_NN_2011-Tay nguyen-9-10_!1 1 bao cao giao KH ve HTCMT vung TNB   12-12-2011" xfId="2483"/>
    <cellStyle name="_Ung von nam 2011 vung TNB - Doan Cong tac (12-5-2010)_Cong trinh co y kien LD_Dang_NN_2011-Tay nguyen-9-10_Bieu4HTMT" xfId="2484"/>
    <cellStyle name="_Ung von nam 2011 vung TNB - Doan Cong tac (12-5-2010)_Cong trinh co y kien LD_Dang_NN_2011-Tay nguyen-9-10_Bieu4HTMT_!1 1 bao cao giao KH ve HTCMT vung TNB   12-12-2011" xfId="2485"/>
    <cellStyle name="_Ung von nam 2011 vung TNB - Doan Cong tac (12-5-2010)_Cong trinh co y kien LD_Dang_NN_2011-Tay nguyen-9-10_Bieu4HTMT_KH TPCP vung TNB (03-1-2012)" xfId="2486"/>
    <cellStyle name="_Ung von nam 2011 vung TNB - Doan Cong tac (12-5-2010)_Cong trinh co y kien LD_Dang_NN_2011-Tay nguyen-9-10_KH TPCP vung TNB (03-1-2012)" xfId="2487"/>
    <cellStyle name="_Ung von nam 2011 vung TNB - Doan Cong tac (12-5-2010)_Cong trinh co y kien LD_Dang_NN_2011-Tay nguyen-9-10_ra soat theo 7356" xfId="2488"/>
    <cellStyle name="_Ung von nam 2011 vung TNB - Doan Cong tac (12-5-2010)_Cong trinh co y kien LD_Dang_NN_2011-Tay nguyen-9-10_TONG HOP CHUNG 3.2.2012 (ban cuoi)" xfId="2489"/>
    <cellStyle name="_Ung von nam 2011 vung TNB - Doan Cong tac (12-5-2010)_KH TPCP vung TNB (03-1-2012)" xfId="2490"/>
    <cellStyle name="_Ung von nam 2011 vung TNB - Doan Cong tac (12-5-2010)_ra soat theo 7356" xfId="2491"/>
    <cellStyle name="_Ung von nam 2011 vung TNB - Doan Cong tac (12-5-2010)_TN - Ho tro khac 2011" xfId="2492"/>
    <cellStyle name="_Ung von nam 2011 vung TNB - Doan Cong tac (12-5-2010)_TN - Ho tro khac 2011_!1 1 bao cao giao KH ve HTCMT vung TNB   12-12-2011" xfId="2493"/>
    <cellStyle name="_Ung von nam 2011 vung TNB - Doan Cong tac (12-5-2010)_TN - Ho tro khac 2011_Bieu4HTMT" xfId="2494"/>
    <cellStyle name="_Ung von nam 2011 vung TNB - Doan Cong tac (12-5-2010)_TN - Ho tro khac 2011_Bieu4HTMT_!1 1 bao cao giao KH ve HTCMT vung TNB   12-12-2011" xfId="2495"/>
    <cellStyle name="_Ung von nam 2011 vung TNB - Doan Cong tac (12-5-2010)_TN - Ho tro khac 2011_Bieu4HTMT_KH TPCP vung TNB (03-1-2012)" xfId="2496"/>
    <cellStyle name="_Ung von nam 2011 vung TNB - Doan Cong tac (12-5-2010)_TN - Ho tro khac 2011_KH TPCP vung TNB (03-1-2012)" xfId="2497"/>
    <cellStyle name="_Ung von nam 2011 vung TNB - Doan Cong tac (12-5-2010)_TN - Ho tro khac 2011_ra soat theo 7356" xfId="2498"/>
    <cellStyle name="_Ung von nam 2011 vung TNB - Doan Cong tac (12-5-2010)_TN - Ho tro khac 2011_TONG HOP CHUNG 3.2.2012 (ban cuoi)" xfId="2499"/>
    <cellStyle name="_Ung von nam 2011 vung TNB - Doan Cong tac (12-5-2010)_TONG HOP CHUNG 3.2.2012 (ban cuoi)" xfId="2500"/>
    <cellStyle name="_Von dau tu 2006-2020 (TL chien luoc)" xfId="2501"/>
    <cellStyle name="_Von dau tu 2006-2020 (TL chien luoc)_15_10_2013 BC nhu cau von doi ung ODA (2014-2016) ngay 15102013 Sua" xfId="2502"/>
    <cellStyle name="_Von dau tu 2006-2020 (TL chien luoc)_BC nhu cau von doi ung ODA nganh NN (BKH)" xfId="2503"/>
    <cellStyle name="_Von dau tu 2006-2020 (TL chien luoc)_BC nhu cau von doi ung ODA nganh NN (BKH)_05-12  KH trung han 2016-2020 - Liem Thinh edited" xfId="2504"/>
    <cellStyle name="_Von dau tu 2006-2020 (TL chien luoc)_BC nhu cau von doi ung ODA nganh NN (BKH)_Copy of 05-12  KH trung han 2016-2020 - Liem Thinh edited (1)" xfId="2505"/>
    <cellStyle name="_Von dau tu 2006-2020 (TL chien luoc)_BC Tai co cau (bieu TH)" xfId="2506"/>
    <cellStyle name="_Von dau tu 2006-2020 (TL chien luoc)_BC Tai co cau (bieu TH)_05-12  KH trung han 2016-2020 - Liem Thinh edited" xfId="2507"/>
    <cellStyle name="_Von dau tu 2006-2020 (TL chien luoc)_BC Tai co cau (bieu TH)_Copy of 05-12  KH trung han 2016-2020 - Liem Thinh edited (1)" xfId="2508"/>
    <cellStyle name="_Von dau tu 2006-2020 (TL chien luoc)_DK 2014-2015 final" xfId="2509"/>
    <cellStyle name="_Von dau tu 2006-2020 (TL chien luoc)_DK 2014-2015 final_05-12  KH trung han 2016-2020 - Liem Thinh edited" xfId="2510"/>
    <cellStyle name="_Von dau tu 2006-2020 (TL chien luoc)_DK 2014-2015 final_Copy of 05-12  KH trung han 2016-2020 - Liem Thinh edited (1)" xfId="2511"/>
    <cellStyle name="_Von dau tu 2006-2020 (TL chien luoc)_DK 2014-2015 new" xfId="2512"/>
    <cellStyle name="_Von dau tu 2006-2020 (TL chien luoc)_DK 2014-2015 new_05-12  KH trung han 2016-2020 - Liem Thinh edited" xfId="2513"/>
    <cellStyle name="_Von dau tu 2006-2020 (TL chien luoc)_DK 2014-2015 new_Copy of 05-12  KH trung han 2016-2020 - Liem Thinh edited (1)" xfId="2514"/>
    <cellStyle name="_Von dau tu 2006-2020 (TL chien luoc)_DK KH CBDT 2014 11-11-2013" xfId="2515"/>
    <cellStyle name="_Von dau tu 2006-2020 (TL chien luoc)_DK KH CBDT 2014 11-11-2013(1)" xfId="2516"/>
    <cellStyle name="_Von dau tu 2006-2020 (TL chien luoc)_DK KH CBDT 2014 11-11-2013(1)_05-12  KH trung han 2016-2020 - Liem Thinh edited" xfId="2517"/>
    <cellStyle name="_Von dau tu 2006-2020 (TL chien luoc)_DK KH CBDT 2014 11-11-2013(1)_Copy of 05-12  KH trung han 2016-2020 - Liem Thinh edited (1)" xfId="2518"/>
    <cellStyle name="_Von dau tu 2006-2020 (TL chien luoc)_DK KH CBDT 2014 11-11-2013_05-12  KH trung han 2016-2020 - Liem Thinh edited" xfId="2519"/>
    <cellStyle name="_Von dau tu 2006-2020 (TL chien luoc)_DK KH CBDT 2014 11-11-2013_Copy of 05-12  KH trung han 2016-2020 - Liem Thinh edited (1)" xfId="2520"/>
    <cellStyle name="_Von dau tu 2006-2020 (TL chien luoc)_KH 2011-2015" xfId="2521"/>
    <cellStyle name="_Von dau tu 2006-2020 (TL chien luoc)_tai co cau dau tu (tong hop)1" xfId="2522"/>
    <cellStyle name="_Vu KHGD" xfId="2523"/>
    <cellStyle name="_x005f_x0001_" xfId="2524"/>
    <cellStyle name="_x005f_x0001__!1 1 bao cao giao KH ve HTCMT vung TNB   12-12-2011" xfId="2525"/>
    <cellStyle name="_x005f_x0001__kien giang 2" xfId="2526"/>
    <cellStyle name="_x005f_x000d__x005f_x000a_JournalTemplate=C:\COMFO\CTALK\JOURSTD.TPL_x005f_x000d__x005f_x000a_LbStateAddress=3 3 0 251 1 89 2 311_x005f_x000d__x005f_x000a_LbStateJou" xfId="2527"/>
    <cellStyle name="_x005f_x005f_x005f_x0001_" xfId="2528"/>
    <cellStyle name="_x005f_x005f_x005f_x0001__!1 1 bao cao giao KH ve HTCMT vung TNB   12-12-2011" xfId="2529"/>
    <cellStyle name="_x005f_x005f_x005f_x0001__kien giang 2" xfId="2530"/>
    <cellStyle name="_x005f_x005f_x005f_x000d__x005f_x005f_x005f_x000a_JournalTemplate=C:\COMFO\CTALK\JOURSTD.TPL_x005f_x005f_x005f_x000d__x005f_x005f_x005f_x000a_LbStateAddress=3 3 0 251 1 89 2 311_x005f_x005f_x005f_x000d__x005f_x005f_x005f_x000a_LbStateJou" xfId="2531"/>
    <cellStyle name="_XDCB thang 12.2010" xfId="2532"/>
    <cellStyle name="_ÿÿÿÿÿ" xfId="2533"/>
    <cellStyle name="_ÿÿÿÿÿ_Bieu mau cong trinh khoi cong moi 3-4" xfId="2534"/>
    <cellStyle name="_ÿÿÿÿÿ_Bieu mau cong trinh khoi cong moi 3-4_!1 1 bao cao giao KH ve HTCMT vung TNB   12-12-2011" xfId="2535"/>
    <cellStyle name="_ÿÿÿÿÿ_Bieu mau cong trinh khoi cong moi 3-4_KH TPCP vung TNB (03-1-2012)" xfId="2536"/>
    <cellStyle name="_ÿÿÿÿÿ_Bieu TPCP 2015-xin keo dai 3.2016" xfId="2537"/>
    <cellStyle name="_ÿÿÿÿÿ_Bieu3ODA" xfId="2538"/>
    <cellStyle name="_ÿÿÿÿÿ_Bieu3ODA_!1 1 bao cao giao KH ve HTCMT vung TNB   12-12-2011" xfId="2539"/>
    <cellStyle name="_ÿÿÿÿÿ_Bieu3ODA_KH TPCP vung TNB (03-1-2012)" xfId="2540"/>
    <cellStyle name="_ÿÿÿÿÿ_Bieu4HTMT" xfId="2541"/>
    <cellStyle name="_ÿÿÿÿÿ_Bieu4HTMT_!1 1 bao cao giao KH ve HTCMT vung TNB   12-12-2011" xfId="2542"/>
    <cellStyle name="_ÿÿÿÿÿ_Bieu4HTMT_KH TPCP vung TNB (03-1-2012)" xfId="2543"/>
    <cellStyle name="_ÿÿÿÿÿ_Kh ql62 (2010) 11-09" xfId="2544"/>
    <cellStyle name="_ÿÿÿÿÿ_KH TPCP vung TNB (03-1-2012)" xfId="2545"/>
    <cellStyle name="_ÿÿÿÿÿ_Khung 2012" xfId="2546"/>
    <cellStyle name="_ÿÿÿÿÿ_kien giang 2" xfId="2547"/>
    <cellStyle name="_ÿÿÿÿÿ_ra soat theo 7356" xfId="2548"/>
    <cellStyle name="_ÿÿÿÿÿ_TONG HOP CHUNG 3.2.2012 (ban cuoi)" xfId="2549"/>
    <cellStyle name="~1" xfId="395"/>
    <cellStyle name="~1 2" xfId="2550"/>
    <cellStyle name="’Ê‰Ý [0.00]_laroux" xfId="2551"/>
    <cellStyle name="’Ê‰Ý_laroux" xfId="2552"/>
    <cellStyle name="¤@¯ë_CHI PHI QUAN LY 1-00" xfId="2553"/>
    <cellStyle name="•W?_Format" xfId="394"/>
    <cellStyle name="•W€_’·Šú‰p•¶" xfId="2554"/>
    <cellStyle name="•W_’·Šú‰p•¶" xfId="393"/>
    <cellStyle name="W_MARINE" xfId="2555"/>
    <cellStyle name="0" xfId="396"/>
    <cellStyle name="0 2" xfId="2556"/>
    <cellStyle name="0 2 2" xfId="2557"/>
    <cellStyle name="0 2 2 2" xfId="2558"/>
    <cellStyle name="0 3" xfId="2559"/>
    <cellStyle name="0 3 2" xfId="2560"/>
    <cellStyle name="0,0_x000a__x000a_NA_x000a__x000a_" xfId="2561"/>
    <cellStyle name="0,0_x000d__x000a_NA_x000d__x000a_" xfId="2562"/>
    <cellStyle name="0,0_x000d__x000a_NA_x000d__x000a_ 2" xfId="2563"/>
    <cellStyle name="0,0_x000d__x000a_NA_x000d__x000a_ 3" xfId="2564"/>
    <cellStyle name="0,0_x000d__x000a_NA_x000d__x000a_ 4" xfId="2565"/>
    <cellStyle name="0,0_x000d__x000a_NA_x000d__x000a__Bieu ra soat no xay dung co ban theo VB so 6611 cua Bo KHDT" xfId="2566"/>
    <cellStyle name="0,0_x005f_x000d__x005f_x000a_NA_x005f_x000d__x005f_x000a_" xfId="2567"/>
    <cellStyle name="0.0" xfId="2568"/>
    <cellStyle name="0.0 2" xfId="2569"/>
    <cellStyle name="0.0 2 2" xfId="2570"/>
    <cellStyle name="0.0 2 2 2" xfId="2571"/>
    <cellStyle name="0.0 3" xfId="2572"/>
    <cellStyle name="0.0 3 2" xfId="2573"/>
    <cellStyle name="0.00" xfId="2574"/>
    <cellStyle name="0.00 2" xfId="2575"/>
    <cellStyle name="0.00 2 2" xfId="2576"/>
    <cellStyle name="0.00 2 2 2" xfId="2577"/>
    <cellStyle name="0.00 3" xfId="2578"/>
    <cellStyle name="0.00 3 2" xfId="2579"/>
    <cellStyle name="1" xfId="397"/>
    <cellStyle name="1 2" xfId="398"/>
    <cellStyle name="1 3" xfId="2580"/>
    <cellStyle name="1_!1 1 bao cao giao KH ve HTCMT vung TNB   12-12-2011" xfId="2581"/>
    <cellStyle name="1_36- Quang Ngai-TMQH" xfId="399"/>
    <cellStyle name="1_BAO GIA NGAY 24-10-08 (co dam)" xfId="2582"/>
    <cellStyle name="1_Bieu chuan" xfId="400"/>
    <cellStyle name="1_Bieu4HTMT" xfId="2583"/>
    <cellStyle name="1_Book1" xfId="401"/>
    <cellStyle name="1_Book1_1" xfId="402"/>
    <cellStyle name="1_Book1_1_!1 1 bao cao giao KH ve HTCMT vung TNB   12-12-2011" xfId="2584"/>
    <cellStyle name="1_Book1_1_Bieu4HTMT" xfId="2585"/>
    <cellStyle name="1_Book1_1_Bieu4HTMT_!1 1 bao cao giao KH ve HTCMT vung TNB   12-12-2011" xfId="2586"/>
    <cellStyle name="1_Book1_1_Bieu4HTMT_KH TPCP vung TNB (03-1-2012)" xfId="2587"/>
    <cellStyle name="1_Book1_1_KH TPCP vung TNB (03-1-2012)" xfId="2588"/>
    <cellStyle name="1_Book1_1_ra soat theo 7356" xfId="2589"/>
    <cellStyle name="1_Book1_1_TONG HOP CHUNG 3.2.2012 (ban cuoi)" xfId="2590"/>
    <cellStyle name="1_Cau thuy dien Ban La (Cu Anh)" xfId="403"/>
    <cellStyle name="1_Cau thuy dien Ban La (Cu Anh)_!1 1 bao cao giao KH ve HTCMT vung TNB   12-12-2011" xfId="2591"/>
    <cellStyle name="1_Cau thuy dien Ban La (Cu Anh)_Bieu4HTMT" xfId="2592"/>
    <cellStyle name="1_Cau thuy dien Ban La (Cu Anh)_Bieu4HTMT_!1 1 bao cao giao KH ve HTCMT vung TNB   12-12-2011" xfId="2593"/>
    <cellStyle name="1_Cau thuy dien Ban La (Cu Anh)_Bieu4HTMT_KH TPCP vung TNB (03-1-2012)" xfId="2594"/>
    <cellStyle name="1_Cau thuy dien Ban La (Cu Anh)_KH TPCP vung TNB (03-1-2012)" xfId="2595"/>
    <cellStyle name="1_Cau thuy dien Ban La (Cu Anh)_ra soat theo 7356" xfId="2596"/>
    <cellStyle name="1_Cau thuy dien Ban La (Cu Anh)_TONG HOP CHUNG 3.2.2012 (ban cuoi)" xfId="2597"/>
    <cellStyle name="1_Chi Lan gui lai Uoc thu NSNN tu dau tho 2011-2015 &amp; DB 2016-2020" xfId="404"/>
    <cellStyle name="1_Cong trinh co y kien LD_Dang_NN_2011-Tay nguyen-9-10" xfId="2598"/>
    <cellStyle name="1_Danh sách các đơn vị năm 2016 - Vân gửi" xfId="405"/>
    <cellStyle name="1_DT 2010-Dong  Nai-V2" xfId="406"/>
    <cellStyle name="1_DT 2011_Chinh_ban chinh thuc" xfId="407"/>
    <cellStyle name="1_Du toan 558 (Km17+508.12 - Km 22)" xfId="408"/>
    <cellStyle name="1_Du toan 558 (Km17+508.12 - Km 22)_!1 1 bao cao giao KH ve HTCMT vung TNB   12-12-2011" xfId="2599"/>
    <cellStyle name="1_Du toan 558 (Km17+508.12 - Km 22)_Bieu4HTMT" xfId="2600"/>
    <cellStyle name="1_Du toan 558 (Km17+508.12 - Km 22)_Bieu4HTMT_!1 1 bao cao giao KH ve HTCMT vung TNB   12-12-2011" xfId="2601"/>
    <cellStyle name="1_Du toan 558 (Km17+508.12 - Km 22)_Bieu4HTMT_KH TPCP vung TNB (03-1-2012)" xfId="2602"/>
    <cellStyle name="1_Du toan 558 (Km17+508.12 - Km 22)_KH TPCP vung TNB (03-1-2012)" xfId="2603"/>
    <cellStyle name="1_Du toan 558 (Km17+508.12 - Km 22)_ra soat theo 7356" xfId="2604"/>
    <cellStyle name="1_Du toan 558 (Km17+508.12 - Km 22)_TONG HOP CHUNG 3.2.2012 (ban cuoi)" xfId="2605"/>
    <cellStyle name="1_Du toan thu 2015 tu Nha may loc dau" xfId="409"/>
    <cellStyle name="1_Du toan thu NSNN, chi NSDP 2015 (16102015)" xfId="410"/>
    <cellStyle name="1_Dung Quat 2010-2011 ngay 20.7.2010 chinh thuc" xfId="411"/>
    <cellStyle name="1_Gia_VL cau-JIBIC-Ha-tinh" xfId="412"/>
    <cellStyle name="1_Gia_VLQL48_duyet " xfId="413"/>
    <cellStyle name="1_Gia_VLQL48_duyet _!1 1 bao cao giao KH ve HTCMT vung TNB   12-12-2011" xfId="2606"/>
    <cellStyle name="1_Gia_VLQL48_duyet _Bieu4HTMT" xfId="2607"/>
    <cellStyle name="1_Gia_VLQL48_duyet _Bieu4HTMT_!1 1 bao cao giao KH ve HTCMT vung TNB   12-12-2011" xfId="2608"/>
    <cellStyle name="1_Gia_VLQL48_duyet _Bieu4HTMT_KH TPCP vung TNB (03-1-2012)" xfId="2609"/>
    <cellStyle name="1_Gia_VLQL48_duyet _KH TPCP vung TNB (03-1-2012)" xfId="2610"/>
    <cellStyle name="1_Gia_VLQL48_duyet _ra soat theo 7356" xfId="2611"/>
    <cellStyle name="1_Gia_VLQL48_duyet _TONG HOP CHUNG 3.2.2012 (ban cuoi)" xfId="2612"/>
    <cellStyle name="1_Hai Duong2010-PA294.700" xfId="414"/>
    <cellStyle name="1_Hai Duong2010-V1-Dukienlai" xfId="415"/>
    <cellStyle name="1_Kh ql62 (2010) 11-09" xfId="2613"/>
    <cellStyle name="1_KH TPCP vung TNB (03-1-2012)" xfId="2614"/>
    <cellStyle name="1_Khung 2012" xfId="2615"/>
    <cellStyle name="1_KlQdinhduyet" xfId="416"/>
    <cellStyle name="1_KlQdinhduyet_!1 1 bao cao giao KH ve HTCMT vung TNB   12-12-2011" xfId="2616"/>
    <cellStyle name="1_KlQdinhduyet_Bieu4HTMT" xfId="2617"/>
    <cellStyle name="1_KlQdinhduyet_Bieu4HTMT_!1 1 bao cao giao KH ve HTCMT vung TNB   12-12-2011" xfId="2618"/>
    <cellStyle name="1_KlQdinhduyet_Bieu4HTMT_KH TPCP vung TNB (03-1-2012)" xfId="2619"/>
    <cellStyle name="1_KlQdinhduyet_KH TPCP vung TNB (03-1-2012)" xfId="2620"/>
    <cellStyle name="1_KlQdinhduyet_ra soat theo 7356" xfId="2621"/>
    <cellStyle name="1_KlQdinhduyet_TONG HOP CHUNG 3.2.2012 (ban cuoi)" xfId="2622"/>
    <cellStyle name="1_Phu bieu tong hop NSDP_AHa ngay 21.12.2013" xfId="417"/>
    <cellStyle name="1_TN - Ho tro khac 2011" xfId="2623"/>
    <cellStyle name="1_TRUNG PMU 5" xfId="2624"/>
    <cellStyle name="1_VatLieu 3 cau -NA" xfId="418"/>
    <cellStyle name="1_Vinh Phuc2010-V1" xfId="419"/>
    <cellStyle name="1_ÿÿÿÿÿ" xfId="420"/>
    <cellStyle name="1_ÿÿÿÿÿ_Bieu tong hop nhu cau ung 2011 da chon loc -Mien nui" xfId="2625"/>
    <cellStyle name="1_ÿÿÿÿÿ_Bieu tong hop nhu cau ung 2011 da chon loc -Mien nui 2" xfId="2626"/>
    <cellStyle name="1_ÿÿÿÿÿ_Bieu tong hop nhu cau ung 2011 da chon loc -Mien nui 2 2" xfId="2627"/>
    <cellStyle name="1_ÿÿÿÿÿ_Bieu tong hop nhu cau ung 2011 da chon loc -Mien nui 2 2 2" xfId="2628"/>
    <cellStyle name="1_ÿÿÿÿÿ_Bieu tong hop nhu cau ung 2011 da chon loc -Mien nui 3" xfId="2629"/>
    <cellStyle name="1_ÿÿÿÿÿ_Bieu tong hop nhu cau ung 2011 da chon loc -Mien nui 3 2" xfId="2630"/>
    <cellStyle name="1_ÿÿÿÿÿ_Kh ql62 (2010) 11-09" xfId="2631"/>
    <cellStyle name="1_ÿÿÿÿÿ_Khung 2012" xfId="2632"/>
    <cellStyle name="15" xfId="2633"/>
    <cellStyle name="18" xfId="2634"/>
    <cellStyle name="18 2" xfId="2635"/>
    <cellStyle name="¹éºÐÀ²_      " xfId="421"/>
    <cellStyle name="2" xfId="422"/>
    <cellStyle name="2 2" xfId="423"/>
    <cellStyle name="2_Book1" xfId="424"/>
    <cellStyle name="2_Book1_1" xfId="425"/>
    <cellStyle name="2_Book1_1_!1 1 bao cao giao KH ve HTCMT vung TNB   12-12-2011" xfId="2636"/>
    <cellStyle name="2_Book1_1_Bieu4HTMT" xfId="2637"/>
    <cellStyle name="2_Book1_1_Bieu4HTMT_!1 1 bao cao giao KH ve HTCMT vung TNB   12-12-2011" xfId="2638"/>
    <cellStyle name="2_Book1_1_Bieu4HTMT_KH TPCP vung TNB (03-1-2012)" xfId="2639"/>
    <cellStyle name="2_Book1_1_KH TPCP vung TNB (03-1-2012)" xfId="2640"/>
    <cellStyle name="2_Book1_1_ra soat theo 7356" xfId="2641"/>
    <cellStyle name="2_Book1_1_TONG HOP CHUNG 3.2.2012 (ban cuoi)" xfId="2642"/>
    <cellStyle name="2_Cau thuy dien Ban La (Cu Anh)" xfId="426"/>
    <cellStyle name="2_Cau thuy dien Ban La (Cu Anh)_!1 1 bao cao giao KH ve HTCMT vung TNB   12-12-2011" xfId="2643"/>
    <cellStyle name="2_Cau thuy dien Ban La (Cu Anh)_Bieu4HTMT" xfId="2644"/>
    <cellStyle name="2_Cau thuy dien Ban La (Cu Anh)_Bieu4HTMT_!1 1 bao cao giao KH ve HTCMT vung TNB   12-12-2011" xfId="2645"/>
    <cellStyle name="2_Cau thuy dien Ban La (Cu Anh)_Bieu4HTMT_KH TPCP vung TNB (03-1-2012)" xfId="2646"/>
    <cellStyle name="2_Cau thuy dien Ban La (Cu Anh)_KH TPCP vung TNB (03-1-2012)" xfId="2647"/>
    <cellStyle name="2_Cau thuy dien Ban La (Cu Anh)_ra soat theo 7356" xfId="2648"/>
    <cellStyle name="2_Cau thuy dien Ban La (Cu Anh)_TONG HOP CHUNG 3.2.2012 (ban cuoi)" xfId="2649"/>
    <cellStyle name="2_Du toan 558 (Km17+508.12 - Km 22)" xfId="427"/>
    <cellStyle name="2_Du toan 558 (Km17+508.12 - Km 22)_!1 1 bao cao giao KH ve HTCMT vung TNB   12-12-2011" xfId="2650"/>
    <cellStyle name="2_Du toan 558 (Km17+508.12 - Km 22)_Bieu4HTMT" xfId="2651"/>
    <cellStyle name="2_Du toan 558 (Km17+508.12 - Km 22)_Bieu4HTMT_!1 1 bao cao giao KH ve HTCMT vung TNB   12-12-2011" xfId="2652"/>
    <cellStyle name="2_Du toan 558 (Km17+508.12 - Km 22)_Bieu4HTMT_KH TPCP vung TNB (03-1-2012)" xfId="2653"/>
    <cellStyle name="2_Du toan 558 (Km17+508.12 - Km 22)_KH TPCP vung TNB (03-1-2012)" xfId="2654"/>
    <cellStyle name="2_Du toan 558 (Km17+508.12 - Km 22)_ra soat theo 7356" xfId="2655"/>
    <cellStyle name="2_Du toan 558 (Km17+508.12 - Km 22)_TONG HOP CHUNG 3.2.2012 (ban cuoi)" xfId="2656"/>
    <cellStyle name="2_Gia_VL cau-JIBIC-Ha-tinh" xfId="428"/>
    <cellStyle name="2_Gia_VLQL48_duyet " xfId="429"/>
    <cellStyle name="2_Gia_VLQL48_duyet _!1 1 bao cao giao KH ve HTCMT vung TNB   12-12-2011" xfId="2657"/>
    <cellStyle name="2_Gia_VLQL48_duyet _Bieu4HTMT" xfId="2658"/>
    <cellStyle name="2_Gia_VLQL48_duyet _Bieu4HTMT_!1 1 bao cao giao KH ve HTCMT vung TNB   12-12-2011" xfId="2659"/>
    <cellStyle name="2_Gia_VLQL48_duyet _Bieu4HTMT_KH TPCP vung TNB (03-1-2012)" xfId="2660"/>
    <cellStyle name="2_Gia_VLQL48_duyet _KH TPCP vung TNB (03-1-2012)" xfId="2661"/>
    <cellStyle name="2_Gia_VLQL48_duyet _ra soat theo 7356" xfId="2662"/>
    <cellStyle name="2_Gia_VLQL48_duyet _TONG HOP CHUNG 3.2.2012 (ban cuoi)" xfId="2663"/>
    <cellStyle name="2_KlQdinhduyet" xfId="430"/>
    <cellStyle name="2_KlQdinhduyet_!1 1 bao cao giao KH ve HTCMT vung TNB   12-12-2011" xfId="2664"/>
    <cellStyle name="2_KlQdinhduyet_Bieu4HTMT" xfId="2665"/>
    <cellStyle name="2_KlQdinhduyet_Bieu4HTMT_!1 1 bao cao giao KH ve HTCMT vung TNB   12-12-2011" xfId="2666"/>
    <cellStyle name="2_KlQdinhduyet_Bieu4HTMT_KH TPCP vung TNB (03-1-2012)" xfId="2667"/>
    <cellStyle name="2_KlQdinhduyet_KH TPCP vung TNB (03-1-2012)" xfId="2668"/>
    <cellStyle name="2_KlQdinhduyet_ra soat theo 7356" xfId="2669"/>
    <cellStyle name="2_KlQdinhduyet_TONG HOP CHUNG 3.2.2012 (ban cuoi)" xfId="2670"/>
    <cellStyle name="2_TRUNG PMU 5" xfId="2671"/>
    <cellStyle name="2_VatLieu 3 cau -NA" xfId="431"/>
    <cellStyle name="2_ÿÿÿÿÿ" xfId="432"/>
    <cellStyle name="2_ÿÿÿÿÿ_Bieu tong hop nhu cau ung 2011 da chon loc -Mien nui" xfId="2672"/>
    <cellStyle name="2_ÿÿÿÿÿ_Bieu tong hop nhu cau ung 2011 da chon loc -Mien nui 2" xfId="2673"/>
    <cellStyle name="2_ÿÿÿÿÿ_Bieu tong hop nhu cau ung 2011 da chon loc -Mien nui 2 2" xfId="2674"/>
    <cellStyle name="2_ÿÿÿÿÿ_Bieu tong hop nhu cau ung 2011 da chon loc -Mien nui 2 2 2" xfId="2675"/>
    <cellStyle name="2_ÿÿÿÿÿ_Bieu tong hop nhu cau ung 2011 da chon loc -Mien nui 3" xfId="2676"/>
    <cellStyle name="2_ÿÿÿÿÿ_Bieu tong hop nhu cau ung 2011 da chon loc -Mien nui 3 2" xfId="2677"/>
    <cellStyle name="20" xfId="433"/>
    <cellStyle name="20 2" xfId="434"/>
    <cellStyle name="20 2 2" xfId="435"/>
    <cellStyle name="20 3" xfId="436"/>
    <cellStyle name="20% - Accent1 2" xfId="437"/>
    <cellStyle name="20% - Accent2 2" xfId="438"/>
    <cellStyle name="20% - Accent3 2" xfId="439"/>
    <cellStyle name="20% - Accent4 2" xfId="440"/>
    <cellStyle name="20% - Accent5 2" xfId="441"/>
    <cellStyle name="20% - Accent6 2" xfId="442"/>
    <cellStyle name="-2001" xfId="2678"/>
    <cellStyle name="3" xfId="443"/>
    <cellStyle name="3 2" xfId="444"/>
    <cellStyle name="3_Book1" xfId="445"/>
    <cellStyle name="3_Book1_1" xfId="446"/>
    <cellStyle name="3_Book1_1_!1 1 bao cao giao KH ve HTCMT vung TNB   12-12-2011" xfId="2679"/>
    <cellStyle name="3_Book1_1_Bieu4HTMT" xfId="2680"/>
    <cellStyle name="3_Book1_1_Bieu4HTMT_!1 1 bao cao giao KH ve HTCMT vung TNB   12-12-2011" xfId="2681"/>
    <cellStyle name="3_Book1_1_Bieu4HTMT_KH TPCP vung TNB (03-1-2012)" xfId="2682"/>
    <cellStyle name="3_Book1_1_KH TPCP vung TNB (03-1-2012)" xfId="2683"/>
    <cellStyle name="3_Book1_1_ra soat theo 7356" xfId="2684"/>
    <cellStyle name="3_Book1_1_TONG HOP CHUNG 3.2.2012 (ban cuoi)" xfId="2685"/>
    <cellStyle name="3_Cau thuy dien Ban La (Cu Anh)" xfId="447"/>
    <cellStyle name="3_Cau thuy dien Ban La (Cu Anh)_!1 1 bao cao giao KH ve HTCMT vung TNB   12-12-2011" xfId="2686"/>
    <cellStyle name="3_Cau thuy dien Ban La (Cu Anh)_Bieu4HTMT" xfId="2687"/>
    <cellStyle name="3_Cau thuy dien Ban La (Cu Anh)_Bieu4HTMT_!1 1 bao cao giao KH ve HTCMT vung TNB   12-12-2011" xfId="2688"/>
    <cellStyle name="3_Cau thuy dien Ban La (Cu Anh)_Bieu4HTMT_KH TPCP vung TNB (03-1-2012)" xfId="2689"/>
    <cellStyle name="3_Cau thuy dien Ban La (Cu Anh)_KH TPCP vung TNB (03-1-2012)" xfId="2690"/>
    <cellStyle name="3_Cau thuy dien Ban La (Cu Anh)_ra soat theo 7356" xfId="2691"/>
    <cellStyle name="3_Cau thuy dien Ban La (Cu Anh)_TONG HOP CHUNG 3.2.2012 (ban cuoi)" xfId="2692"/>
    <cellStyle name="3_Du toan 558 (Km17+508.12 - Km 22)" xfId="448"/>
    <cellStyle name="3_Du toan 558 (Km17+508.12 - Km 22)_!1 1 bao cao giao KH ve HTCMT vung TNB   12-12-2011" xfId="2693"/>
    <cellStyle name="3_Du toan 558 (Km17+508.12 - Km 22)_Bieu4HTMT" xfId="2694"/>
    <cellStyle name="3_Du toan 558 (Km17+508.12 - Km 22)_Bieu4HTMT_!1 1 bao cao giao KH ve HTCMT vung TNB   12-12-2011" xfId="2695"/>
    <cellStyle name="3_Du toan 558 (Km17+508.12 - Km 22)_Bieu4HTMT_KH TPCP vung TNB (03-1-2012)" xfId="2696"/>
    <cellStyle name="3_Du toan 558 (Km17+508.12 - Km 22)_KH TPCP vung TNB (03-1-2012)" xfId="2697"/>
    <cellStyle name="3_Du toan 558 (Km17+508.12 - Km 22)_ra soat theo 7356" xfId="2698"/>
    <cellStyle name="3_Du toan 558 (Km17+508.12 - Km 22)_TONG HOP CHUNG 3.2.2012 (ban cuoi)" xfId="2699"/>
    <cellStyle name="3_Gia_VL cau-JIBIC-Ha-tinh" xfId="449"/>
    <cellStyle name="3_Gia_VLQL48_duyet " xfId="450"/>
    <cellStyle name="3_Gia_VLQL48_duyet _!1 1 bao cao giao KH ve HTCMT vung TNB   12-12-2011" xfId="2700"/>
    <cellStyle name="3_Gia_VLQL48_duyet _Bieu4HTMT" xfId="2701"/>
    <cellStyle name="3_Gia_VLQL48_duyet _Bieu4HTMT_!1 1 bao cao giao KH ve HTCMT vung TNB   12-12-2011" xfId="2702"/>
    <cellStyle name="3_Gia_VLQL48_duyet _Bieu4HTMT_KH TPCP vung TNB (03-1-2012)" xfId="2703"/>
    <cellStyle name="3_Gia_VLQL48_duyet _KH TPCP vung TNB (03-1-2012)" xfId="2704"/>
    <cellStyle name="3_Gia_VLQL48_duyet _ra soat theo 7356" xfId="2705"/>
    <cellStyle name="3_Gia_VLQL48_duyet _TONG HOP CHUNG 3.2.2012 (ban cuoi)" xfId="2706"/>
    <cellStyle name="3_KlQdinhduyet" xfId="451"/>
    <cellStyle name="3_KlQdinhduyet_!1 1 bao cao giao KH ve HTCMT vung TNB   12-12-2011" xfId="2707"/>
    <cellStyle name="3_KlQdinhduyet_Bieu4HTMT" xfId="2708"/>
    <cellStyle name="3_KlQdinhduyet_Bieu4HTMT_!1 1 bao cao giao KH ve HTCMT vung TNB   12-12-2011" xfId="2709"/>
    <cellStyle name="3_KlQdinhduyet_Bieu4HTMT_KH TPCP vung TNB (03-1-2012)" xfId="2710"/>
    <cellStyle name="3_KlQdinhduyet_KH TPCP vung TNB (03-1-2012)" xfId="2711"/>
    <cellStyle name="3_KlQdinhduyet_ra soat theo 7356" xfId="2712"/>
    <cellStyle name="3_KlQdinhduyet_TONG HOP CHUNG 3.2.2012 (ban cuoi)" xfId="2713"/>
    <cellStyle name="3_VatLieu 3 cau -NA" xfId="452"/>
    <cellStyle name="3_ÿÿÿÿÿ" xfId="453"/>
    <cellStyle name="4" xfId="454"/>
    <cellStyle name="4 2" xfId="455"/>
    <cellStyle name="4_Book1" xfId="456"/>
    <cellStyle name="4_Book1_1" xfId="457"/>
    <cellStyle name="4_Book1_1_!1 1 bao cao giao KH ve HTCMT vung TNB   12-12-2011" xfId="2714"/>
    <cellStyle name="4_Book1_1_Bieu4HTMT" xfId="2715"/>
    <cellStyle name="4_Book1_1_Bieu4HTMT_!1 1 bao cao giao KH ve HTCMT vung TNB   12-12-2011" xfId="2716"/>
    <cellStyle name="4_Book1_1_Bieu4HTMT_KH TPCP vung TNB (03-1-2012)" xfId="2717"/>
    <cellStyle name="4_Book1_1_KH TPCP vung TNB (03-1-2012)" xfId="2718"/>
    <cellStyle name="4_Book1_1_ra soat theo 7356" xfId="2719"/>
    <cellStyle name="4_Book1_1_TONG HOP CHUNG 3.2.2012 (ban cuoi)" xfId="2720"/>
    <cellStyle name="4_Cau thuy dien Ban La (Cu Anh)" xfId="458"/>
    <cellStyle name="4_Cau thuy dien Ban La (Cu Anh)_!1 1 bao cao giao KH ve HTCMT vung TNB   12-12-2011" xfId="2721"/>
    <cellStyle name="4_Cau thuy dien Ban La (Cu Anh)_Bieu4HTMT" xfId="2722"/>
    <cellStyle name="4_Cau thuy dien Ban La (Cu Anh)_Bieu4HTMT_!1 1 bao cao giao KH ve HTCMT vung TNB   12-12-2011" xfId="2723"/>
    <cellStyle name="4_Cau thuy dien Ban La (Cu Anh)_Bieu4HTMT_KH TPCP vung TNB (03-1-2012)" xfId="2724"/>
    <cellStyle name="4_Cau thuy dien Ban La (Cu Anh)_KH TPCP vung TNB (03-1-2012)" xfId="2725"/>
    <cellStyle name="4_Cau thuy dien Ban La (Cu Anh)_ra soat theo 7356" xfId="2726"/>
    <cellStyle name="4_Cau thuy dien Ban La (Cu Anh)_TONG HOP CHUNG 3.2.2012 (ban cuoi)" xfId="2727"/>
    <cellStyle name="4_Du toan 558 (Km17+508.12 - Km 22)" xfId="459"/>
    <cellStyle name="4_Du toan 558 (Km17+508.12 - Km 22)_!1 1 bao cao giao KH ve HTCMT vung TNB   12-12-2011" xfId="2728"/>
    <cellStyle name="4_Du toan 558 (Km17+508.12 - Km 22)_Bieu4HTMT" xfId="2729"/>
    <cellStyle name="4_Du toan 558 (Km17+508.12 - Km 22)_Bieu4HTMT_!1 1 bao cao giao KH ve HTCMT vung TNB   12-12-2011" xfId="2730"/>
    <cellStyle name="4_Du toan 558 (Km17+508.12 - Km 22)_Bieu4HTMT_KH TPCP vung TNB (03-1-2012)" xfId="2731"/>
    <cellStyle name="4_Du toan 558 (Km17+508.12 - Km 22)_KH TPCP vung TNB (03-1-2012)" xfId="2732"/>
    <cellStyle name="4_Du toan 558 (Km17+508.12 - Km 22)_ra soat theo 7356" xfId="2733"/>
    <cellStyle name="4_Du toan 558 (Km17+508.12 - Km 22)_TONG HOP CHUNG 3.2.2012 (ban cuoi)" xfId="2734"/>
    <cellStyle name="4_Gia_VL cau-JIBIC-Ha-tinh" xfId="460"/>
    <cellStyle name="4_Gia_VLQL48_duyet " xfId="461"/>
    <cellStyle name="4_Gia_VLQL48_duyet _!1 1 bao cao giao KH ve HTCMT vung TNB   12-12-2011" xfId="2735"/>
    <cellStyle name="4_Gia_VLQL48_duyet _Bieu4HTMT" xfId="2736"/>
    <cellStyle name="4_Gia_VLQL48_duyet _Bieu4HTMT_!1 1 bao cao giao KH ve HTCMT vung TNB   12-12-2011" xfId="2737"/>
    <cellStyle name="4_Gia_VLQL48_duyet _Bieu4HTMT_KH TPCP vung TNB (03-1-2012)" xfId="2738"/>
    <cellStyle name="4_Gia_VLQL48_duyet _KH TPCP vung TNB (03-1-2012)" xfId="2739"/>
    <cellStyle name="4_Gia_VLQL48_duyet _ra soat theo 7356" xfId="2740"/>
    <cellStyle name="4_Gia_VLQL48_duyet _TONG HOP CHUNG 3.2.2012 (ban cuoi)" xfId="2741"/>
    <cellStyle name="4_KlQdinhduyet" xfId="462"/>
    <cellStyle name="4_KlQdinhduyet_!1 1 bao cao giao KH ve HTCMT vung TNB   12-12-2011" xfId="2742"/>
    <cellStyle name="4_KlQdinhduyet_Bieu4HTMT" xfId="2743"/>
    <cellStyle name="4_KlQdinhduyet_Bieu4HTMT_!1 1 bao cao giao KH ve HTCMT vung TNB   12-12-2011" xfId="2744"/>
    <cellStyle name="4_KlQdinhduyet_Bieu4HTMT_KH TPCP vung TNB (03-1-2012)" xfId="2745"/>
    <cellStyle name="4_KlQdinhduyet_KH TPCP vung TNB (03-1-2012)" xfId="2746"/>
    <cellStyle name="4_KlQdinhduyet_ra soat theo 7356" xfId="2747"/>
    <cellStyle name="4_KlQdinhduyet_TONG HOP CHUNG 3.2.2012 (ban cuoi)" xfId="2748"/>
    <cellStyle name="4_VatLieu 3 cau -NA" xfId="463"/>
    <cellStyle name="4_ÿÿÿÿÿ" xfId="464"/>
    <cellStyle name="40% - Accent1 2" xfId="465"/>
    <cellStyle name="40% - Accent2 2" xfId="466"/>
    <cellStyle name="40% - Accent2 3" xfId="467"/>
    <cellStyle name="40% - Accent3 2" xfId="468"/>
    <cellStyle name="40% - Accent4 2" xfId="469"/>
    <cellStyle name="40% - Accent5 2" xfId="470"/>
    <cellStyle name="40% - Accent6 2" xfId="471"/>
    <cellStyle name="52" xfId="2749"/>
    <cellStyle name="6" xfId="472"/>
    <cellStyle name="6 2" xfId="473"/>
    <cellStyle name="6_02.PH BIEU KS QNinh (1-10KHKT-NSDP)" xfId="474"/>
    <cellStyle name="6_02.PH BIEU KS QNinh (1-10KHKT-NSDP) 2" xfId="475"/>
    <cellStyle name="6_15_10_2013 BC nhu cau von doi ung ODA (2014-2016) ngay 15102013 Sua" xfId="2750"/>
    <cellStyle name="6_BC nhu cau von doi ung ODA nganh NN (BKH)" xfId="2751"/>
    <cellStyle name="6_BC nhu cau von doi ung ODA nganh NN (BKH)_05-12  KH trung han 2016-2020 - Liem Thinh edited" xfId="2752"/>
    <cellStyle name="6_BC nhu cau von doi ung ODA nganh NN (BKH)_Copy of 05-12  KH trung han 2016-2020 - Liem Thinh edited (1)" xfId="2753"/>
    <cellStyle name="6_BC Tai co cau (bieu TH)" xfId="2754"/>
    <cellStyle name="6_BC Tai co cau (bieu TH)_05-12  KH trung han 2016-2020 - Liem Thinh edited" xfId="2755"/>
    <cellStyle name="6_BC Tai co cau (bieu TH)_Copy of 05-12  KH trung han 2016-2020 - Liem Thinh edited (1)" xfId="2756"/>
    <cellStyle name="6_Cong trinh co y kien LD_Dang_NN_2011-Tay nguyen-9-10" xfId="2757"/>
    <cellStyle name="6_Cong trinh co y kien LD_Dang_NN_2011-Tay nguyen-9-10_!1 1 bao cao giao KH ve HTCMT vung TNB   12-12-2011" xfId="2758"/>
    <cellStyle name="6_Cong trinh co y kien LD_Dang_NN_2011-Tay nguyen-9-10_Bieu4HTMT" xfId="2759"/>
    <cellStyle name="6_Cong trinh co y kien LD_Dang_NN_2011-Tay nguyen-9-10_Bieu4HTMT_!1 1 bao cao giao KH ve HTCMT vung TNB   12-12-2011" xfId="2760"/>
    <cellStyle name="6_Cong trinh co y kien LD_Dang_NN_2011-Tay nguyen-9-10_Bieu4HTMT_KH TPCP vung TNB (03-1-2012)" xfId="2761"/>
    <cellStyle name="6_Cong trinh co y kien LD_Dang_NN_2011-Tay nguyen-9-10_KH TPCP vung TNB (03-1-2012)" xfId="2762"/>
    <cellStyle name="6_Cong trinh co y kien LD_Dang_NN_2011-Tay nguyen-9-10_ra soat theo 7356" xfId="2763"/>
    <cellStyle name="6_Cong trinh co y kien LD_Dang_NN_2011-Tay nguyen-9-10_TONG HOP CHUNG 3.2.2012 (ban cuoi)" xfId="2764"/>
    <cellStyle name="6_DK 2014-2015 final" xfId="2765"/>
    <cellStyle name="6_DK 2014-2015 final_05-12  KH trung han 2016-2020 - Liem Thinh edited" xfId="2766"/>
    <cellStyle name="6_DK 2014-2015 final_Copy of 05-12  KH trung han 2016-2020 - Liem Thinh edited (1)" xfId="2767"/>
    <cellStyle name="6_DK 2014-2015 new" xfId="2768"/>
    <cellStyle name="6_DK 2014-2015 new_05-12  KH trung han 2016-2020 - Liem Thinh edited" xfId="2769"/>
    <cellStyle name="6_DK 2014-2015 new_Copy of 05-12  KH trung han 2016-2020 - Liem Thinh edited (1)" xfId="2770"/>
    <cellStyle name="6_DK KH CBDT 2014 11-11-2013" xfId="2771"/>
    <cellStyle name="6_DK KH CBDT 2014 11-11-2013(1)" xfId="2772"/>
    <cellStyle name="6_DK KH CBDT 2014 11-11-2013(1)_05-12  KH trung han 2016-2020 - Liem Thinh edited" xfId="2773"/>
    <cellStyle name="6_DK KH CBDT 2014 11-11-2013(1)_Copy of 05-12  KH trung han 2016-2020 - Liem Thinh edited (1)" xfId="2774"/>
    <cellStyle name="6_DK KH CBDT 2014 11-11-2013_05-12  KH trung han 2016-2020 - Liem Thinh edited" xfId="2775"/>
    <cellStyle name="6_DK KH CBDT 2014 11-11-2013_Copy of 05-12  KH trung han 2016-2020 - Liem Thinh edited (1)" xfId="2776"/>
    <cellStyle name="6_KH 2011-2015" xfId="2777"/>
    <cellStyle name="6_Phu luc De cuong KS tai Cuc Thue QN- 2014" xfId="476"/>
    <cellStyle name="6_Phu luc De cuong KS tai Cuc Thue QN- 2014 2" xfId="477"/>
    <cellStyle name="6_ra soat theo 7356" xfId="2778"/>
    <cellStyle name="6_tai co cau dau tu (tong hop)1" xfId="2779"/>
    <cellStyle name="6_TN - Ho tro khac 2011" xfId="2780"/>
    <cellStyle name="6_TN - Ho tro khac 2011_!1 1 bao cao giao KH ve HTCMT vung TNB   12-12-2011" xfId="2781"/>
    <cellStyle name="6_TN - Ho tro khac 2011_Bieu4HTMT" xfId="2782"/>
    <cellStyle name="6_TN - Ho tro khac 2011_Bieu4HTMT_!1 1 bao cao giao KH ve HTCMT vung TNB   12-12-2011" xfId="2783"/>
    <cellStyle name="6_TN - Ho tro khac 2011_Bieu4HTMT_KH TPCP vung TNB (03-1-2012)" xfId="2784"/>
    <cellStyle name="6_TN - Ho tro khac 2011_KH TPCP vung TNB (03-1-2012)" xfId="2785"/>
    <cellStyle name="6_TN - Ho tro khac 2011_ra soat theo 7356" xfId="2786"/>
    <cellStyle name="6_TN - Ho tro khac 2011_TONG HOP CHUNG 3.2.2012 (ban cuoi)" xfId="2787"/>
    <cellStyle name="6_TONG HOP CHUNG 3.2.2012 (ban cuoi)" xfId="2788"/>
    <cellStyle name="60% - Accent1 2" xfId="478"/>
    <cellStyle name="60% - Accent1 3" xfId="479"/>
    <cellStyle name="60% - Accent2 2" xfId="480"/>
    <cellStyle name="60% - Accent3 2" xfId="481"/>
    <cellStyle name="60% - Accent4 2" xfId="482"/>
    <cellStyle name="60% - Accent5 2" xfId="483"/>
    <cellStyle name="60% - Accent6 2" xfId="484"/>
    <cellStyle name="9" xfId="2789"/>
    <cellStyle name="9_!1 1 bao cao giao KH ve HTCMT vung TNB   12-12-2011" xfId="2790"/>
    <cellStyle name="9_Bieu4HTMT" xfId="2791"/>
    <cellStyle name="9_Bieu4HTMT_!1 1 bao cao giao KH ve HTCMT vung TNB   12-12-2011" xfId="2792"/>
    <cellStyle name="9_Bieu4HTMT_KH TPCP vung TNB (03-1-2012)" xfId="2793"/>
    <cellStyle name="9_KH TPCP vung TNB (03-1-2012)" xfId="2794"/>
    <cellStyle name="9_ra soat theo 7356" xfId="2795"/>
    <cellStyle name="9_TONG HOP CHUNG 3.2.2012 (ban cuoi)" xfId="2796"/>
    <cellStyle name="Accent1 - 20%" xfId="485"/>
    <cellStyle name="Accent1 - 40%" xfId="486"/>
    <cellStyle name="Accent1 - 60%" xfId="487"/>
    <cellStyle name="Accent1 2" xfId="488"/>
    <cellStyle name="Accent2 - 20%" xfId="489"/>
    <cellStyle name="Accent2 - 40%" xfId="490"/>
    <cellStyle name="Accent2 - 60%" xfId="491"/>
    <cellStyle name="Accent2 2" xfId="492"/>
    <cellStyle name="Accent2 3" xfId="493"/>
    <cellStyle name="Accent3 - 20%" xfId="494"/>
    <cellStyle name="Accent3 - 40%" xfId="495"/>
    <cellStyle name="Accent3 - 60%" xfId="496"/>
    <cellStyle name="Accent3 2" xfId="497"/>
    <cellStyle name="Accent4 - 20%" xfId="498"/>
    <cellStyle name="Accent4 - 40%" xfId="499"/>
    <cellStyle name="Accent4 - 60%" xfId="500"/>
    <cellStyle name="Accent4 2" xfId="501"/>
    <cellStyle name="Accent5 - 20%" xfId="502"/>
    <cellStyle name="Accent5 - 40%" xfId="503"/>
    <cellStyle name="Accent5 - 60%" xfId="504"/>
    <cellStyle name="Accent5 2" xfId="505"/>
    <cellStyle name="Accent6 - 20%" xfId="506"/>
    <cellStyle name="Accent6 - 40%" xfId="507"/>
    <cellStyle name="Accent6 - 60%" xfId="508"/>
    <cellStyle name="Accent6 2" xfId="509"/>
    <cellStyle name="ÅëÈ­ [0]_      " xfId="510"/>
    <cellStyle name="AeE­ [0]_INQUIRY ¿?¾÷AßAø " xfId="511"/>
    <cellStyle name="ÅëÈ­ [0]_L601CPT" xfId="512"/>
    <cellStyle name="ÅëÈ­_      " xfId="513"/>
    <cellStyle name="AeE­_INQUIRY ¿?¾÷AßAø " xfId="514"/>
    <cellStyle name="ÅëÈ­_L601CPT" xfId="515"/>
    <cellStyle name="args.style" xfId="516"/>
    <cellStyle name="args.style 2" xfId="517"/>
    <cellStyle name="at" xfId="2797"/>
    <cellStyle name="ÄÞ¸¶ [0]_      " xfId="520"/>
    <cellStyle name="AÞ¸¶ [0]_INQUIRY ¿?¾÷AßAø " xfId="524"/>
    <cellStyle name="ÄÞ¸¶ [0]_L601CPT" xfId="521"/>
    <cellStyle name="ÄÞ¸¶_      " xfId="522"/>
    <cellStyle name="AÞ¸¶_INQUIRY ¿?¾÷AßAø " xfId="525"/>
    <cellStyle name="ÄÞ¸¶_L601CPT" xfId="523"/>
    <cellStyle name="AutoFormat Options" xfId="518"/>
    <cellStyle name="AutoFormat Options 2" xfId="519"/>
    <cellStyle name="AutoFormat-Optionen 5" xfId="2798"/>
    <cellStyle name="AutoFormat-Optionen_i bieu 1 va 6 KH TRUNG HAN 2016-2020 (HOAN CHINH)" xfId="2799"/>
    <cellStyle name="Bad 2" xfId="526"/>
    <cellStyle name="Bangchu" xfId="2800"/>
    <cellStyle name="Body" xfId="527"/>
    <cellStyle name="Body 2" xfId="528"/>
    <cellStyle name="Body 2 2" xfId="529"/>
    <cellStyle name="Body 3" xfId="530"/>
    <cellStyle name="C?AØ_¿?¾÷CoE² " xfId="531"/>
    <cellStyle name="C~1" xfId="2801"/>
    <cellStyle name="Ç¥ÁØ_      " xfId="532"/>
    <cellStyle name="C￥AØ_¿μ¾÷CoE² " xfId="533"/>
    <cellStyle name="Ç¥ÁØ_±¸¹Ì´ëÃ¥" xfId="2802"/>
    <cellStyle name="C￥AØ_Sheet1_¿μ¾÷CoE² " xfId="534"/>
    <cellStyle name="Ç¥ÁØ_ÿÿÿÿÿÿ_4_ÃÑÇÕ°è " xfId="2803"/>
    <cellStyle name="Calc Currency (0)" xfId="535"/>
    <cellStyle name="Calc Currency (0) 2" xfId="536"/>
    <cellStyle name="Calc Currency (0) 3" xfId="2804"/>
    <cellStyle name="Calc Currency (2)" xfId="537"/>
    <cellStyle name="Calc Currency (2) 10" xfId="2805"/>
    <cellStyle name="Calc Currency (2) 11" xfId="2806"/>
    <cellStyle name="Calc Currency (2) 12" xfId="2807"/>
    <cellStyle name="Calc Currency (2) 13" xfId="2808"/>
    <cellStyle name="Calc Currency (2) 14" xfId="2809"/>
    <cellStyle name="Calc Currency (2) 15" xfId="2810"/>
    <cellStyle name="Calc Currency (2) 16" xfId="2811"/>
    <cellStyle name="Calc Currency (2) 2" xfId="2812"/>
    <cellStyle name="Calc Currency (2) 3" xfId="2813"/>
    <cellStyle name="Calc Currency (2) 4" xfId="2814"/>
    <cellStyle name="Calc Currency (2) 5" xfId="2815"/>
    <cellStyle name="Calc Currency (2) 6" xfId="2816"/>
    <cellStyle name="Calc Currency (2) 7" xfId="2817"/>
    <cellStyle name="Calc Currency (2) 8" xfId="2818"/>
    <cellStyle name="Calc Currency (2) 9" xfId="2819"/>
    <cellStyle name="Calc Percent (0)" xfId="538"/>
    <cellStyle name="Calc Percent (0) 10" xfId="2820"/>
    <cellStyle name="Calc Percent (0) 11" xfId="2821"/>
    <cellStyle name="Calc Percent (0) 12" xfId="2822"/>
    <cellStyle name="Calc Percent (0) 13" xfId="2823"/>
    <cellStyle name="Calc Percent (0) 14" xfId="2824"/>
    <cellStyle name="Calc Percent (0) 15" xfId="2825"/>
    <cellStyle name="Calc Percent (0) 16" xfId="2826"/>
    <cellStyle name="Calc Percent (0) 2" xfId="2827"/>
    <cellStyle name="Calc Percent (0) 3" xfId="2828"/>
    <cellStyle name="Calc Percent (0) 4" xfId="2829"/>
    <cellStyle name="Calc Percent (0) 5" xfId="2830"/>
    <cellStyle name="Calc Percent (0) 6" xfId="2831"/>
    <cellStyle name="Calc Percent (0) 7" xfId="2832"/>
    <cellStyle name="Calc Percent (0) 8" xfId="2833"/>
    <cellStyle name="Calc Percent (0) 9" xfId="2834"/>
    <cellStyle name="Calc Percent (1)" xfId="539"/>
    <cellStyle name="Calc Percent (1) 10" xfId="2835"/>
    <cellStyle name="Calc Percent (1) 11" xfId="2836"/>
    <cellStyle name="Calc Percent (1) 12" xfId="2837"/>
    <cellStyle name="Calc Percent (1) 13" xfId="2838"/>
    <cellStyle name="Calc Percent (1) 14" xfId="2839"/>
    <cellStyle name="Calc Percent (1) 15" xfId="2840"/>
    <cellStyle name="Calc Percent (1) 16" xfId="2841"/>
    <cellStyle name="Calc Percent (1) 2" xfId="2842"/>
    <cellStyle name="Calc Percent (1) 3" xfId="2843"/>
    <cellStyle name="Calc Percent (1) 4" xfId="2844"/>
    <cellStyle name="Calc Percent (1) 5" xfId="2845"/>
    <cellStyle name="Calc Percent (1) 6" xfId="2846"/>
    <cellStyle name="Calc Percent (1) 7" xfId="2847"/>
    <cellStyle name="Calc Percent (1) 8" xfId="2848"/>
    <cellStyle name="Calc Percent (1) 9" xfId="2849"/>
    <cellStyle name="Calc Percent (2)" xfId="540"/>
    <cellStyle name="Calc Percent (2) 10" xfId="2850"/>
    <cellStyle name="Calc Percent (2) 11" xfId="2851"/>
    <cellStyle name="Calc Percent (2) 12" xfId="2852"/>
    <cellStyle name="Calc Percent (2) 13" xfId="2853"/>
    <cellStyle name="Calc Percent (2) 14" xfId="2854"/>
    <cellStyle name="Calc Percent (2) 15" xfId="2855"/>
    <cellStyle name="Calc Percent (2) 16" xfId="2856"/>
    <cellStyle name="Calc Percent (2) 2" xfId="541"/>
    <cellStyle name="Calc Percent (2) 3" xfId="2857"/>
    <cellStyle name="Calc Percent (2) 4" xfId="2858"/>
    <cellStyle name="Calc Percent (2) 5" xfId="2859"/>
    <cellStyle name="Calc Percent (2) 6" xfId="2860"/>
    <cellStyle name="Calc Percent (2) 7" xfId="2861"/>
    <cellStyle name="Calc Percent (2) 8" xfId="2862"/>
    <cellStyle name="Calc Percent (2) 9" xfId="2863"/>
    <cellStyle name="Calc Units (0)" xfId="542"/>
    <cellStyle name="Calc Units (0) 10" xfId="2864"/>
    <cellStyle name="Calc Units (0) 11" xfId="2865"/>
    <cellStyle name="Calc Units (0) 12" xfId="2866"/>
    <cellStyle name="Calc Units (0) 13" xfId="2867"/>
    <cellStyle name="Calc Units (0) 14" xfId="2868"/>
    <cellStyle name="Calc Units (0) 15" xfId="2869"/>
    <cellStyle name="Calc Units (0) 16" xfId="2870"/>
    <cellStyle name="Calc Units (0) 2" xfId="2871"/>
    <cellStyle name="Calc Units (0) 3" xfId="2872"/>
    <cellStyle name="Calc Units (0) 4" xfId="2873"/>
    <cellStyle name="Calc Units (0) 5" xfId="2874"/>
    <cellStyle name="Calc Units (0) 6" xfId="2875"/>
    <cellStyle name="Calc Units (0) 7" xfId="2876"/>
    <cellStyle name="Calc Units (0) 8" xfId="2877"/>
    <cellStyle name="Calc Units (0) 9" xfId="2878"/>
    <cellStyle name="Calc Units (1)" xfId="543"/>
    <cellStyle name="Calc Units (1) 10" xfId="2879"/>
    <cellStyle name="Calc Units (1) 11" xfId="2880"/>
    <cellStyle name="Calc Units (1) 12" xfId="2881"/>
    <cellStyle name="Calc Units (1) 13" xfId="2882"/>
    <cellStyle name="Calc Units (1) 14" xfId="2883"/>
    <cellStyle name="Calc Units (1) 15" xfId="2884"/>
    <cellStyle name="Calc Units (1) 16" xfId="2885"/>
    <cellStyle name="Calc Units (1) 2" xfId="2886"/>
    <cellStyle name="Calc Units (1) 3" xfId="2887"/>
    <cellStyle name="Calc Units (1) 4" xfId="2888"/>
    <cellStyle name="Calc Units (1) 5" xfId="2889"/>
    <cellStyle name="Calc Units (1) 6" xfId="2890"/>
    <cellStyle name="Calc Units (1) 7" xfId="2891"/>
    <cellStyle name="Calc Units (1) 8" xfId="2892"/>
    <cellStyle name="Calc Units (1) 9" xfId="2893"/>
    <cellStyle name="Calc Units (2)" xfId="544"/>
    <cellStyle name="Calc Units (2) 10" xfId="2894"/>
    <cellStyle name="Calc Units (2) 11" xfId="2895"/>
    <cellStyle name="Calc Units (2) 12" xfId="2896"/>
    <cellStyle name="Calc Units (2) 13" xfId="2897"/>
    <cellStyle name="Calc Units (2) 14" xfId="2898"/>
    <cellStyle name="Calc Units (2) 15" xfId="2899"/>
    <cellStyle name="Calc Units (2) 16" xfId="2900"/>
    <cellStyle name="Calc Units (2) 2" xfId="2901"/>
    <cellStyle name="Calc Units (2) 3" xfId="2902"/>
    <cellStyle name="Calc Units (2) 4" xfId="2903"/>
    <cellStyle name="Calc Units (2) 5" xfId="2904"/>
    <cellStyle name="Calc Units (2) 6" xfId="2905"/>
    <cellStyle name="Calc Units (2) 7" xfId="2906"/>
    <cellStyle name="Calc Units (2) 8" xfId="2907"/>
    <cellStyle name="Calc Units (2) 9" xfId="2908"/>
    <cellStyle name="Calculation 2" xfId="545"/>
    <cellStyle name="Calculation 2 2" xfId="2909"/>
    <cellStyle name="Calculation 2 2 2" xfId="2910"/>
    <cellStyle name="Calculation 2 2 2 2" xfId="2911"/>
    <cellStyle name="Calculation 2 2 3" xfId="2912"/>
    <cellStyle name="Calculation 2 3" xfId="2913"/>
    <cellStyle name="Calculation 2 3 2" xfId="2914"/>
    <cellStyle name="Calculation 2 4" xfId="2915"/>
    <cellStyle name="Calculation 2 4 2" xfId="2916"/>
    <cellStyle name="Calculation 2 5" xfId="2917"/>
    <cellStyle name="category" xfId="546"/>
    <cellStyle name="category 2" xfId="2918"/>
    <cellStyle name="category 3" xfId="2919"/>
    <cellStyle name="Centered Heading" xfId="2920"/>
    <cellStyle name="Cerrency_Sheet2_XANGDAU" xfId="547"/>
    <cellStyle name="Check Cell 2" xfId="548"/>
    <cellStyle name="Check Cell 2 2" xfId="2921"/>
    <cellStyle name="Chi phÝ kh¸c_Book1" xfId="549"/>
    <cellStyle name="CHUONG" xfId="550"/>
    <cellStyle name="Column_Title" xfId="2922"/>
    <cellStyle name="Comma" xfId="1" builtinId="3"/>
    <cellStyle name="Comma  - Style1" xfId="551"/>
    <cellStyle name="Comma  - Style1 2" xfId="552"/>
    <cellStyle name="Comma  - Style1 2 2" xfId="553"/>
    <cellStyle name="Comma  - Style1 3" xfId="554"/>
    <cellStyle name="Comma  - Style2" xfId="555"/>
    <cellStyle name="Comma  - Style2 2" xfId="556"/>
    <cellStyle name="Comma  - Style2 2 2" xfId="557"/>
    <cellStyle name="Comma  - Style2 3" xfId="558"/>
    <cellStyle name="Comma  - Style3" xfId="559"/>
    <cellStyle name="Comma  - Style3 2" xfId="560"/>
    <cellStyle name="Comma  - Style3 2 2" xfId="561"/>
    <cellStyle name="Comma  - Style3 3" xfId="562"/>
    <cellStyle name="Comma  - Style4" xfId="563"/>
    <cellStyle name="Comma  - Style4 2" xfId="564"/>
    <cellStyle name="Comma  - Style4 2 2" xfId="565"/>
    <cellStyle name="Comma  - Style4 3" xfId="566"/>
    <cellStyle name="Comma  - Style5" xfId="567"/>
    <cellStyle name="Comma  - Style5 2" xfId="568"/>
    <cellStyle name="Comma  - Style5 2 2" xfId="569"/>
    <cellStyle name="Comma  - Style5 3" xfId="570"/>
    <cellStyle name="Comma  - Style6" xfId="571"/>
    <cellStyle name="Comma  - Style6 2" xfId="572"/>
    <cellStyle name="Comma  - Style6 2 2" xfId="573"/>
    <cellStyle name="Comma  - Style6 3" xfId="574"/>
    <cellStyle name="Comma  - Style7" xfId="575"/>
    <cellStyle name="Comma  - Style7 2" xfId="576"/>
    <cellStyle name="Comma  - Style7 2 2" xfId="577"/>
    <cellStyle name="Comma  - Style7 3" xfId="578"/>
    <cellStyle name="Comma  - Style8" xfId="579"/>
    <cellStyle name="Comma  - Style8 2" xfId="580"/>
    <cellStyle name="Comma  - Style8 2 2" xfId="581"/>
    <cellStyle name="Comma  - Style8 3" xfId="582"/>
    <cellStyle name="Comma %" xfId="2923"/>
    <cellStyle name="Comma % 10" xfId="2924"/>
    <cellStyle name="Comma % 11" xfId="2925"/>
    <cellStyle name="Comma % 12" xfId="2926"/>
    <cellStyle name="Comma % 13" xfId="2927"/>
    <cellStyle name="Comma % 14" xfId="2928"/>
    <cellStyle name="Comma % 15" xfId="2929"/>
    <cellStyle name="Comma % 2" xfId="2930"/>
    <cellStyle name="Comma % 3" xfId="2931"/>
    <cellStyle name="Comma % 4" xfId="2932"/>
    <cellStyle name="Comma % 5" xfId="2933"/>
    <cellStyle name="Comma % 6" xfId="2934"/>
    <cellStyle name="Comma % 7" xfId="2935"/>
    <cellStyle name="Comma % 8" xfId="2936"/>
    <cellStyle name="Comma % 9" xfId="2937"/>
    <cellStyle name="Comma [0] 10" xfId="2938"/>
    <cellStyle name="Comma [0] 11" xfId="2939"/>
    <cellStyle name="Comma [0] 2" xfId="583"/>
    <cellStyle name="Comma [0] 2 10" xfId="2940"/>
    <cellStyle name="Comma [0] 2 11" xfId="2941"/>
    <cellStyle name="Comma [0] 2 12" xfId="2942"/>
    <cellStyle name="Comma [0] 2 13" xfId="2943"/>
    <cellStyle name="Comma [0] 2 14" xfId="2944"/>
    <cellStyle name="Comma [0] 2 15" xfId="2945"/>
    <cellStyle name="Comma [0] 2 16" xfId="2946"/>
    <cellStyle name="Comma [0] 2 17" xfId="2947"/>
    <cellStyle name="Comma [0] 2 18" xfId="2948"/>
    <cellStyle name="Comma [0] 2 19" xfId="2949"/>
    <cellStyle name="Comma [0] 2 2" xfId="584"/>
    <cellStyle name="Comma [0] 2 2 2" xfId="585"/>
    <cellStyle name="Comma [0] 2 2 3" xfId="2950"/>
    <cellStyle name="Comma [0] 2 2 3 2" xfId="2951"/>
    <cellStyle name="Comma [0] 2 2 3 2 2" xfId="2952"/>
    <cellStyle name="Comma [0] 2 2 3 3" xfId="2953"/>
    <cellStyle name="Comma [0] 2 2 4" xfId="2954"/>
    <cellStyle name="Comma [0] 2 2 4 2" xfId="2955"/>
    <cellStyle name="Comma [0] 2 20" xfId="2956"/>
    <cellStyle name="Comma [0] 2 21" xfId="2957"/>
    <cellStyle name="Comma [0] 2 22" xfId="2958"/>
    <cellStyle name="Comma [0] 2 23" xfId="2959"/>
    <cellStyle name="Comma [0] 2 24" xfId="2960"/>
    <cellStyle name="Comma [0] 2 25" xfId="2961"/>
    <cellStyle name="Comma [0] 2 26" xfId="2962"/>
    <cellStyle name="Comma [0] 2 3" xfId="586"/>
    <cellStyle name="Comma [0] 2 3 2" xfId="2963"/>
    <cellStyle name="Comma [0] 2 4" xfId="2964"/>
    <cellStyle name="Comma [0] 2 5" xfId="2965"/>
    <cellStyle name="Comma [0] 2 6" xfId="2966"/>
    <cellStyle name="Comma [0] 2 7" xfId="2967"/>
    <cellStyle name="Comma [0] 2 8" xfId="2968"/>
    <cellStyle name="Comma [0] 2 9" xfId="2969"/>
    <cellStyle name="Comma [0] 2_05-12  KH trung han 2016-2020 - Liem Thinh edited" xfId="2970"/>
    <cellStyle name="Comma [0] 3" xfId="587"/>
    <cellStyle name="Comma [0] 3 2" xfId="2971"/>
    <cellStyle name="Comma [0] 3 2 2" xfId="2972"/>
    <cellStyle name="Comma [0] 3 3" xfId="2973"/>
    <cellStyle name="Comma [0] 3 4" xfId="2974"/>
    <cellStyle name="Comma [0] 4" xfId="588"/>
    <cellStyle name="Comma [0] 5" xfId="2975"/>
    <cellStyle name="Comma [0] 5 2" xfId="2976"/>
    <cellStyle name="Comma [0] 58" xfId="2977"/>
    <cellStyle name="Comma [0] 59" xfId="2978"/>
    <cellStyle name="Comma [0] 6" xfId="2979"/>
    <cellStyle name="Comma [0] 60" xfId="2980"/>
    <cellStyle name="Comma [0] 61" xfId="2981"/>
    <cellStyle name="Comma [0] 62" xfId="2982"/>
    <cellStyle name="Comma [0] 7" xfId="2983"/>
    <cellStyle name="Comma [0] 8" xfId="2984"/>
    <cellStyle name="Comma [0] 9" xfId="2985"/>
    <cellStyle name="Comma [00]" xfId="589"/>
    <cellStyle name="Comma [00] 10" xfId="2986"/>
    <cellStyle name="Comma [00] 11" xfId="2987"/>
    <cellStyle name="Comma [00] 12" xfId="2988"/>
    <cellStyle name="Comma [00] 13" xfId="2989"/>
    <cellStyle name="Comma [00] 14" xfId="2990"/>
    <cellStyle name="Comma [00] 15" xfId="2991"/>
    <cellStyle name="Comma [00] 16" xfId="2992"/>
    <cellStyle name="Comma [00] 2" xfId="2993"/>
    <cellStyle name="Comma [00] 3" xfId="2994"/>
    <cellStyle name="Comma [00] 4" xfId="2995"/>
    <cellStyle name="Comma [00] 5" xfId="2996"/>
    <cellStyle name="Comma [00] 6" xfId="2997"/>
    <cellStyle name="Comma [00] 7" xfId="2998"/>
    <cellStyle name="Comma [00] 8" xfId="2999"/>
    <cellStyle name="Comma [00] 9" xfId="3000"/>
    <cellStyle name="Comma 0.0" xfId="3001"/>
    <cellStyle name="Comma 0.0%" xfId="3002"/>
    <cellStyle name="Comma 0.00" xfId="3003"/>
    <cellStyle name="Comma 0.00%" xfId="3004"/>
    <cellStyle name="Comma 0.000" xfId="3005"/>
    <cellStyle name="Comma 0.000%" xfId="3006"/>
    <cellStyle name="Comma 10" xfId="590"/>
    <cellStyle name="Comma 10 10" xfId="1418"/>
    <cellStyle name="Comma 10 10 10" xfId="3007"/>
    <cellStyle name="Comma 10 10 2" xfId="3008"/>
    <cellStyle name="Comma 10 10 2 2" xfId="3009"/>
    <cellStyle name="Comma 10 10 2 3" xfId="3010"/>
    <cellStyle name="Comma 10 10 2 4" xfId="3011"/>
    <cellStyle name="Comma 10 10 2 5" xfId="3012"/>
    <cellStyle name="Comma 10 10 3" xfId="3013"/>
    <cellStyle name="Comma 10 10 3 2" xfId="3014"/>
    <cellStyle name="Comma 10 10 4" xfId="3015"/>
    <cellStyle name="Comma 10 10 5" xfId="3016"/>
    <cellStyle name="Comma 10 2" xfId="591"/>
    <cellStyle name="Comma 10 2 2" xfId="3017"/>
    <cellStyle name="Comma 10 2 2 2" xfId="3018"/>
    <cellStyle name="Comma 10 2 3" xfId="3019"/>
    <cellStyle name="Comma 10 3" xfId="3020"/>
    <cellStyle name="Comma 10 3 2" xfId="3021"/>
    <cellStyle name="Comma 10 3 2 2_08-01-2014- BiÓu 6 - ODA - Phßng KT§N -mxt" xfId="3022"/>
    <cellStyle name="Comma 10 3 3" xfId="3023"/>
    <cellStyle name="Comma 10 3 3 2" xfId="3024"/>
    <cellStyle name="Comma 10 4" xfId="3025"/>
    <cellStyle name="Comma 10 5" xfId="3026"/>
    <cellStyle name="Comma 10 6" xfId="3027"/>
    <cellStyle name="Comma 10_Phan bo kh trung han theo tb 916_gui HĐND (2)" xfId="3028"/>
    <cellStyle name="Comma 11" xfId="592"/>
    <cellStyle name="Comma 11 2" xfId="3029"/>
    <cellStyle name="Comma 11 3" xfId="3030"/>
    <cellStyle name="Comma 11 3 2" xfId="3031"/>
    <cellStyle name="Comma 11 3 3" xfId="3032"/>
    <cellStyle name="Comma 11 4" xfId="3033"/>
    <cellStyle name="Comma 12" xfId="593"/>
    <cellStyle name="Comma 12 2" xfId="594"/>
    <cellStyle name="Comma 12 2 2" xfId="3034"/>
    <cellStyle name="Comma 12 3" xfId="3035"/>
    <cellStyle name="Comma 12 4" xfId="3036"/>
    <cellStyle name="Comma 13" xfId="595"/>
    <cellStyle name="Comma 13 2" xfId="596"/>
    <cellStyle name="Comma 13 2 2" xfId="3037"/>
    <cellStyle name="Comma 13 2 2 2" xfId="3038"/>
    <cellStyle name="Comma 13 2 2 2 2" xfId="3039"/>
    <cellStyle name="Comma 13 2 2 2 2 2 2 2 2" xfId="3040"/>
    <cellStyle name="Comma 13 2 2 2 2 2 4" xfId="3041"/>
    <cellStyle name="Comma 13 2 2 2 3" xfId="3042"/>
    <cellStyle name="Comma 13 2 2 3" xfId="3043"/>
    <cellStyle name="Comma 13 2 2 4" xfId="3044"/>
    <cellStyle name="Comma 13 2 2 4 2" xfId="3045"/>
    <cellStyle name="Comma 13 2 2 5" xfId="1420"/>
    <cellStyle name="Comma 13 2 3" xfId="3046"/>
    <cellStyle name="Comma 13 2 3 2" xfId="3047"/>
    <cellStyle name="Comma 13 2 4" xfId="3048"/>
    <cellStyle name="Comma 13 2 5" xfId="3049"/>
    <cellStyle name="Comma 13 2 8" xfId="3050"/>
    <cellStyle name="Comma 13 2 9 2 2" xfId="3051"/>
    <cellStyle name="Comma 13 3" xfId="3052"/>
    <cellStyle name="Comma 13 4" xfId="3053"/>
    <cellStyle name="Comma 14" xfId="597"/>
    <cellStyle name="Comma 14 2" xfId="598"/>
    <cellStyle name="Comma 14 2 2" xfId="599"/>
    <cellStyle name="Comma 14 2 3" xfId="3054"/>
    <cellStyle name="Comma 14 3" xfId="3055"/>
    <cellStyle name="Comma 15" xfId="600"/>
    <cellStyle name="Comma 15 2" xfId="3056"/>
    <cellStyle name="Comma 15 3" xfId="3057"/>
    <cellStyle name="Comma 156" xfId="3058"/>
    <cellStyle name="Comma 158" xfId="3059"/>
    <cellStyle name="Comma 16" xfId="601"/>
    <cellStyle name="Comma 16 2" xfId="3060"/>
    <cellStyle name="Comma 16 3" xfId="3061"/>
    <cellStyle name="Comma 16 3 2" xfId="3062"/>
    <cellStyle name="Comma 16 3 2 2" xfId="3063"/>
    <cellStyle name="Comma 16 3 2 2 2" xfId="3064"/>
    <cellStyle name="Comma 16 3 2 3" xfId="3065"/>
    <cellStyle name="Comma 16 3 2 6 2 2 2" xfId="3066"/>
    <cellStyle name="Comma 16 3 2 6 2 2 2 2" xfId="3067"/>
    <cellStyle name="Comma 16 3 3" xfId="3068"/>
    <cellStyle name="Comma 16 3 3 2" xfId="3069"/>
    <cellStyle name="Comma 16 3 3 2 2" xfId="3070"/>
    <cellStyle name="Comma 16 3 3 3" xfId="3071"/>
    <cellStyle name="Comma 16 3 4" xfId="3072"/>
    <cellStyle name="Comma 16 3 4 2" xfId="3073"/>
    <cellStyle name="Comma 16 3 4 2 3" xfId="3074"/>
    <cellStyle name="Comma 16 3 5" xfId="3075"/>
    <cellStyle name="Comma 16 3 8 2 2" xfId="3076"/>
    <cellStyle name="Comma 16 3 8 2 2 2" xfId="3077"/>
    <cellStyle name="Comma 17" xfId="602"/>
    <cellStyle name="Comma 17 2" xfId="3078"/>
    <cellStyle name="Comma 17 2 2" xfId="3079"/>
    <cellStyle name="Comma 17 3" xfId="3080"/>
    <cellStyle name="Comma 17 4" xfId="3081"/>
    <cellStyle name="Comma 18" xfId="603"/>
    <cellStyle name="Comma 18 2" xfId="3082"/>
    <cellStyle name="Comma 18 3" xfId="3083"/>
    <cellStyle name="Comma 18 4" xfId="1421"/>
    <cellStyle name="Comma 19" xfId="604"/>
    <cellStyle name="Comma 19 2" xfId="3084"/>
    <cellStyle name="Comma 2" xfId="605"/>
    <cellStyle name="Comma 2 10" xfId="3085"/>
    <cellStyle name="Comma 2 11" xfId="3086"/>
    <cellStyle name="Comma 2 12" xfId="3087"/>
    <cellStyle name="Comma 2 13" xfId="3088"/>
    <cellStyle name="Comma 2 14" xfId="3089"/>
    <cellStyle name="Comma 2 15" xfId="3090"/>
    <cellStyle name="Comma 2 16" xfId="3091"/>
    <cellStyle name="Comma 2 17" xfId="3092"/>
    <cellStyle name="Comma 2 18" xfId="3093"/>
    <cellStyle name="Comma 2 19" xfId="3094"/>
    <cellStyle name="Comma 2 2" xfId="606"/>
    <cellStyle name="Comma 2 2 10" xfId="3095"/>
    <cellStyle name="Comma 2 2 11" xfId="3096"/>
    <cellStyle name="Comma 2 2 12" xfId="3097"/>
    <cellStyle name="Comma 2 2 13" xfId="3098"/>
    <cellStyle name="Comma 2 2 14" xfId="3099"/>
    <cellStyle name="Comma 2 2 15" xfId="3100"/>
    <cellStyle name="Comma 2 2 16" xfId="3101"/>
    <cellStyle name="Comma 2 2 17" xfId="3102"/>
    <cellStyle name="Comma 2 2 18" xfId="3103"/>
    <cellStyle name="Comma 2 2 19" xfId="3104"/>
    <cellStyle name="Comma 2 2 2" xfId="607"/>
    <cellStyle name="Comma 2 2 2 10" xfId="3105"/>
    <cellStyle name="Comma 2 2 2 11" xfId="3106"/>
    <cellStyle name="Comma 2 2 2 12" xfId="3107"/>
    <cellStyle name="Comma 2 2 2 13" xfId="3108"/>
    <cellStyle name="Comma 2 2 2 14" xfId="3109"/>
    <cellStyle name="Comma 2 2 2 15" xfId="3110"/>
    <cellStyle name="Comma 2 2 2 16" xfId="3111"/>
    <cellStyle name="Comma 2 2 2 17" xfId="3112"/>
    <cellStyle name="Comma 2 2 2 18" xfId="3113"/>
    <cellStyle name="Comma 2 2 2 19" xfId="3114"/>
    <cellStyle name="Comma 2 2 2 2" xfId="3115"/>
    <cellStyle name="Comma 2 2 2 2 2" xfId="3116"/>
    <cellStyle name="Comma 2 2 2 20" xfId="3117"/>
    <cellStyle name="Comma 2 2 2 21" xfId="3118"/>
    <cellStyle name="Comma 2 2 2 22" xfId="3119"/>
    <cellStyle name="Comma 2 2 2 23" xfId="3120"/>
    <cellStyle name="Comma 2 2 2 24" xfId="3121"/>
    <cellStyle name="Comma 2 2 2 3" xfId="3122"/>
    <cellStyle name="Comma 2 2 2 4" xfId="3123"/>
    <cellStyle name="Comma 2 2 2 5" xfId="3124"/>
    <cellStyle name="Comma 2 2 2 6" xfId="3125"/>
    <cellStyle name="Comma 2 2 2 7" xfId="3126"/>
    <cellStyle name="Comma 2 2 2 8" xfId="3127"/>
    <cellStyle name="Comma 2 2 2 9" xfId="3128"/>
    <cellStyle name="Comma 2 2 20" xfId="3129"/>
    <cellStyle name="Comma 2 2 21" xfId="3130"/>
    <cellStyle name="Comma 2 2 22" xfId="3131"/>
    <cellStyle name="Comma 2 2 23" xfId="3132"/>
    <cellStyle name="Comma 2 2 24" xfId="3133"/>
    <cellStyle name="Comma 2 2 24 2" xfId="3134"/>
    <cellStyle name="Comma 2 2 25" xfId="3135"/>
    <cellStyle name="Comma 2 2 27" xfId="3136"/>
    <cellStyle name="Comma 2 2 3" xfId="608"/>
    <cellStyle name="Comma 2 2 3 2" xfId="3137"/>
    <cellStyle name="Comma 2 2 4" xfId="3138"/>
    <cellStyle name="Comma 2 2 5" xfId="3139"/>
    <cellStyle name="Comma 2 2 6" xfId="3140"/>
    <cellStyle name="Comma 2 2 7" xfId="3141"/>
    <cellStyle name="Comma 2 2 8" xfId="3142"/>
    <cellStyle name="Comma 2 2 9" xfId="3143"/>
    <cellStyle name="Comma 2 2_05-12  KH trung han 2016-2020 - Liem Thinh edited" xfId="3144"/>
    <cellStyle name="Comma 2 20" xfId="3145"/>
    <cellStyle name="Comma 2 21" xfId="3146"/>
    <cellStyle name="Comma 2 22" xfId="3147"/>
    <cellStyle name="Comma 2 23" xfId="3148"/>
    <cellStyle name="Comma 2 24" xfId="3149"/>
    <cellStyle name="Comma 2 25" xfId="3150"/>
    <cellStyle name="Comma 2 26" xfId="3151"/>
    <cellStyle name="Comma 2 26 2" xfId="3152"/>
    <cellStyle name="Comma 2 27" xfId="3153"/>
    <cellStyle name="Comma 2 27 2" xfId="3154"/>
    <cellStyle name="Comma 2 28" xfId="3155"/>
    <cellStyle name="Comma 2 29" xfId="3156"/>
    <cellStyle name="Comma 2 3" xfId="609"/>
    <cellStyle name="Comma 2 3 2" xfId="610"/>
    <cellStyle name="Comma 2 3 2 10 2" xfId="3157"/>
    <cellStyle name="Comma 2 3 2 11 3 2" xfId="3158"/>
    <cellStyle name="Comma 2 3 2 11 5" xfId="3159"/>
    <cellStyle name="Comma 2 3 2 12 2" xfId="3160"/>
    <cellStyle name="Comma 2 3 2 14" xfId="3161"/>
    <cellStyle name="Comma 2 3 2 2" xfId="3162"/>
    <cellStyle name="Comma 2 3 2 3" xfId="3163"/>
    <cellStyle name="Comma 2 3 2 5 3 2" xfId="3164"/>
    <cellStyle name="Comma 2 3 2 5 3 2 2" xfId="3165"/>
    <cellStyle name="Comma 2 3 2 7 2" xfId="3166"/>
    <cellStyle name="Comma 2 3 2 7 9" xfId="3167"/>
    <cellStyle name="Comma 2 3 3" xfId="611"/>
    <cellStyle name="Comma 2 3 4" xfId="1411"/>
    <cellStyle name="Comma 2 3 5" xfId="1417"/>
    <cellStyle name="Comma 2 30" xfId="3168"/>
    <cellStyle name="Comma 2 31" xfId="3169"/>
    <cellStyle name="Comma 2 32" xfId="3170"/>
    <cellStyle name="Comma 2 33" xfId="3171"/>
    <cellStyle name="Comma 2 34" xfId="3172"/>
    <cellStyle name="Comma 2 35" xfId="3173"/>
    <cellStyle name="Comma 2 36" xfId="3174"/>
    <cellStyle name="Comma 2 37" xfId="3175"/>
    <cellStyle name="Comma 2 38" xfId="3176"/>
    <cellStyle name="Comma 2 39" xfId="3177"/>
    <cellStyle name="Comma 2 4" xfId="612"/>
    <cellStyle name="Comma 2 4 2" xfId="613"/>
    <cellStyle name="Comma 2 40" xfId="3178"/>
    <cellStyle name="Comma 2 41" xfId="3179"/>
    <cellStyle name="Comma 2 42" xfId="3180"/>
    <cellStyle name="Comma 2 43" xfId="3181"/>
    <cellStyle name="Comma 2 44" xfId="3182"/>
    <cellStyle name="Comma 2 5" xfId="614"/>
    <cellStyle name="Comma 2 5 2" xfId="3183"/>
    <cellStyle name="Comma 2 5 3" xfId="3184"/>
    <cellStyle name="Comma 2 6" xfId="615"/>
    <cellStyle name="Comma 2 6 2" xfId="1422"/>
    <cellStyle name="Comma 2 7" xfId="616"/>
    <cellStyle name="Comma 2 8" xfId="617"/>
    <cellStyle name="Comma 2 8 2" xfId="3185"/>
    <cellStyle name="Comma 2 9" xfId="3186"/>
    <cellStyle name="Comma 2_05-12  KH trung han 2016-2020 - Liem Thinh edited" xfId="3187"/>
    <cellStyle name="Comma 20" xfId="618"/>
    <cellStyle name="Comma 20 2" xfId="3188"/>
    <cellStyle name="Comma 20 3" xfId="3189"/>
    <cellStyle name="Comma 21" xfId="619"/>
    <cellStyle name="Comma 21 12" xfId="3190"/>
    <cellStyle name="Comma 21 2" xfId="620"/>
    <cellStyle name="Comma 21 3" xfId="3191"/>
    <cellStyle name="Comma 22" xfId="621"/>
    <cellStyle name="Comma 22 2" xfId="3192"/>
    <cellStyle name="Comma 22 3" xfId="3193"/>
    <cellStyle name="Comma 23" xfId="622"/>
    <cellStyle name="Comma 23 2" xfId="623"/>
    <cellStyle name="Comma 23 3" xfId="3194"/>
    <cellStyle name="Comma 24" xfId="624"/>
    <cellStyle name="Comma 24 2" xfId="625"/>
    <cellStyle name="Comma 24 3" xfId="3195"/>
    <cellStyle name="Comma 25" xfId="626"/>
    <cellStyle name="Comma 25 2" xfId="3196"/>
    <cellStyle name="Comma 26" xfId="627"/>
    <cellStyle name="Comma 26 2" xfId="3197"/>
    <cellStyle name="Comma 26 2 2 2 2 2 2 2" xfId="3198"/>
    <cellStyle name="Comma 26 2 2 2 2 4" xfId="3199"/>
    <cellStyle name="Comma 27" xfId="628"/>
    <cellStyle name="Comma 27 2" xfId="629"/>
    <cellStyle name="Comma 28" xfId="630"/>
    <cellStyle name="Comma 28 2" xfId="3200"/>
    <cellStyle name="Comma 28 2 2 4" xfId="3201"/>
    <cellStyle name="Comma 28 2 2 4 2" xfId="3202"/>
    <cellStyle name="Comma 28 2 2 9" xfId="3203"/>
    <cellStyle name="Comma 28 2 3 2 2" xfId="3204"/>
    <cellStyle name="Comma 29" xfId="631"/>
    <cellStyle name="Comma 29 2" xfId="3205"/>
    <cellStyle name="Comma 29 2 2" xfId="3206"/>
    <cellStyle name="Comma 29 3" xfId="3207"/>
    <cellStyle name="Comma 3" xfId="632"/>
    <cellStyle name="Comma 3 2" xfId="633"/>
    <cellStyle name="Comma 3 2 10" xfId="3208"/>
    <cellStyle name="Comma 3 2 11" xfId="3209"/>
    <cellStyle name="Comma 3 2 12" xfId="3210"/>
    <cellStyle name="Comma 3 2 13" xfId="3211"/>
    <cellStyle name="Comma 3 2 14" xfId="3212"/>
    <cellStyle name="Comma 3 2 15" xfId="3213"/>
    <cellStyle name="Comma 3 2 16" xfId="3214"/>
    <cellStyle name="Comma 3 2 2" xfId="634"/>
    <cellStyle name="Comma 3 2 2 2" xfId="3215"/>
    <cellStyle name="Comma 3 2 2 3" xfId="3216"/>
    <cellStyle name="Comma 3 2 2 6" xfId="3217"/>
    <cellStyle name="Comma 3 2 2 6 2" xfId="3218"/>
    <cellStyle name="Comma 3 2 2 7" xfId="3219"/>
    <cellStyle name="Comma 3 2 3" xfId="3220"/>
    <cellStyle name="Comma 3 2 3 2" xfId="3221"/>
    <cellStyle name="Comma 3 2 3 3" xfId="3222"/>
    <cellStyle name="Comma 3 2 4" xfId="3223"/>
    <cellStyle name="Comma 3 2 5" xfId="3224"/>
    <cellStyle name="Comma 3 2 6" xfId="3225"/>
    <cellStyle name="Comma 3 2 7" xfId="3226"/>
    <cellStyle name="Comma 3 2 8" xfId="3227"/>
    <cellStyle name="Comma 3 2 9" xfId="3228"/>
    <cellStyle name="Comma 3 3" xfId="635"/>
    <cellStyle name="Comma 3 3 2" xfId="3229"/>
    <cellStyle name="Comma 3 3 3" xfId="3230"/>
    <cellStyle name="Comma 3 3 4" xfId="1408"/>
    <cellStyle name="Comma 3 4" xfId="3231"/>
    <cellStyle name="Comma 3 4 2" xfId="3232"/>
    <cellStyle name="Comma 3 4 3" xfId="3233"/>
    <cellStyle name="Comma 3 5" xfId="3234"/>
    <cellStyle name="Comma 3 5 2" xfId="3235"/>
    <cellStyle name="Comma 3 6" xfId="3236"/>
    <cellStyle name="Comma 3 6 2" xfId="3237"/>
    <cellStyle name="Comma 3 7" xfId="3238"/>
    <cellStyle name="Comma 3 7 2" xfId="3239"/>
    <cellStyle name="Comma 3 8" xfId="3240"/>
    <cellStyle name="Comma 3_Biểu 14 - KH2015 dự án ODA" xfId="3241"/>
    <cellStyle name="Comma 30" xfId="3242"/>
    <cellStyle name="Comma 30 2" xfId="3243"/>
    <cellStyle name="Comma 31" xfId="3244"/>
    <cellStyle name="Comma 31 2" xfId="3245"/>
    <cellStyle name="Comma 31 2 2" xfId="3246"/>
    <cellStyle name="Comma 31 3" xfId="3247"/>
    <cellStyle name="Comma 32" xfId="3248"/>
    <cellStyle name="Comma 32 2" xfId="3249"/>
    <cellStyle name="Comma 32 2 2" xfId="3250"/>
    <cellStyle name="Comma 32 3" xfId="3251"/>
    <cellStyle name="Comma 32 3 2" xfId="3252"/>
    <cellStyle name="Comma 33" xfId="3253"/>
    <cellStyle name="Comma 33 2" xfId="3254"/>
    <cellStyle name="Comma 33 2 2" xfId="3255"/>
    <cellStyle name="Comma 33 3" xfId="3256"/>
    <cellStyle name="Comma 33 4" xfId="3257"/>
    <cellStyle name="Comma 34" xfId="3258"/>
    <cellStyle name="Comma 34 2" xfId="3259"/>
    <cellStyle name="Comma 34 2 2" xfId="3260"/>
    <cellStyle name="Comma 34 3" xfId="3261"/>
    <cellStyle name="Comma 34 4" xfId="3262"/>
    <cellStyle name="Comma 35" xfId="3263"/>
    <cellStyle name="Comma 35 2" xfId="3264"/>
    <cellStyle name="Comma 35 2 2" xfId="3265"/>
    <cellStyle name="Comma 35 3" xfId="3266"/>
    <cellStyle name="Comma 35 3 2" xfId="3267"/>
    <cellStyle name="Comma 35 3 2 2" xfId="3268"/>
    <cellStyle name="Comma 35 3 3" xfId="3269"/>
    <cellStyle name="Comma 35 4" xfId="3270"/>
    <cellStyle name="Comma 35 4 2" xfId="3271"/>
    <cellStyle name="Comma 35 4 2 2" xfId="3272"/>
    <cellStyle name="Comma 35 4 3" xfId="3273"/>
    <cellStyle name="Comma 35 5" xfId="3274"/>
    <cellStyle name="Comma 35 5 2" xfId="3275"/>
    <cellStyle name="Comma 35 5 2 2" xfId="3276"/>
    <cellStyle name="Comma 35 6" xfId="3277"/>
    <cellStyle name="Comma 36" xfId="3278"/>
    <cellStyle name="Comma 36 2" xfId="3279"/>
    <cellStyle name="Comma 36 2 2" xfId="3280"/>
    <cellStyle name="Comma 36 3" xfId="3281"/>
    <cellStyle name="Comma 36 3 3 2" xfId="3282"/>
    <cellStyle name="Comma 36 4" xfId="3283"/>
    <cellStyle name="Comma 37" xfId="3284"/>
    <cellStyle name="Comma 37 2" xfId="3285"/>
    <cellStyle name="Comma 37 2 2" xfId="3286"/>
    <cellStyle name="Comma 37 3" xfId="3287"/>
    <cellStyle name="Comma 37 4" xfId="3288"/>
    <cellStyle name="Comma 38" xfId="3289"/>
    <cellStyle name="Comma 39" xfId="3290"/>
    <cellStyle name="Comma 39 2" xfId="3291"/>
    <cellStyle name="Comma 39 2 2" xfId="3292"/>
    <cellStyle name="Comma 39 3" xfId="3293"/>
    <cellStyle name="Comma 4" xfId="636"/>
    <cellStyle name="Comma 4 10" xfId="3294"/>
    <cellStyle name="Comma 4 10 2" xfId="3295"/>
    <cellStyle name="Comma 4 11" xfId="3296"/>
    <cellStyle name="Comma 4 12" xfId="3297"/>
    <cellStyle name="Comma 4 13" xfId="3298"/>
    <cellStyle name="Comma 4 14" xfId="3299"/>
    <cellStyle name="Comma 4 15" xfId="3300"/>
    <cellStyle name="Comma 4 16" xfId="3301"/>
    <cellStyle name="Comma 4 17" xfId="3302"/>
    <cellStyle name="Comma 4 18" xfId="3303"/>
    <cellStyle name="Comma 4 19" xfId="3304"/>
    <cellStyle name="Comma 4 2" xfId="637"/>
    <cellStyle name="Comma 4 2 2" xfId="3305"/>
    <cellStyle name="Comma 4 2 2 3" xfId="3306"/>
    <cellStyle name="Comma 4 2 3" xfId="3307"/>
    <cellStyle name="Comma 4 2 3 2" xfId="3308"/>
    <cellStyle name="Comma 4 2_bieu 21 2" xfId="3309"/>
    <cellStyle name="Comma 4 20" xfId="3310"/>
    <cellStyle name="Comma 4 20 2" xfId="3311"/>
    <cellStyle name="Comma 4 21" xfId="3312"/>
    <cellStyle name="Comma 4 25" xfId="3313"/>
    <cellStyle name="Comma 4 3" xfId="638"/>
    <cellStyle name="Comma 4 3 2" xfId="3314"/>
    <cellStyle name="Comma 4 3 2 2" xfId="3315"/>
    <cellStyle name="Comma 4 3 3" xfId="3316"/>
    <cellStyle name="Comma 4 3 4" xfId="3317"/>
    <cellStyle name="Comma 4 3 4 2" xfId="3318"/>
    <cellStyle name="Comma 4 4" xfId="3319"/>
    <cellStyle name="Comma 4 4 2" xfId="3320"/>
    <cellStyle name="Comma 4 4 3" xfId="3321"/>
    <cellStyle name="Comma 4 4 4" xfId="3322"/>
    <cellStyle name="Comma 4 5" xfId="3323"/>
    <cellStyle name="Comma 4 6" xfId="3324"/>
    <cellStyle name="Comma 4 7" xfId="3325"/>
    <cellStyle name="Comma 4 8" xfId="3326"/>
    <cellStyle name="Comma 4 9" xfId="3327"/>
    <cellStyle name="Comma 4_Bieu TPCP 2015-xin keo dai 3.2016" xfId="3328"/>
    <cellStyle name="Comma 40" xfId="3329"/>
    <cellStyle name="Comma 40 2" xfId="3330"/>
    <cellStyle name="Comma 41" xfId="3331"/>
    <cellStyle name="Comma 42" xfId="3332"/>
    <cellStyle name="Comma 43" xfId="3333"/>
    <cellStyle name="Comma 44" xfId="3334"/>
    <cellStyle name="Comma 45" xfId="3335"/>
    <cellStyle name="Comma 46" xfId="3336"/>
    <cellStyle name="Comma 47" xfId="3337"/>
    <cellStyle name="Comma 48" xfId="3338"/>
    <cellStyle name="Comma 49" xfId="3339"/>
    <cellStyle name="Comma 5" xfId="639"/>
    <cellStyle name="Comma 5 10" xfId="3340"/>
    <cellStyle name="Comma 5 11" xfId="3341"/>
    <cellStyle name="Comma 5 12" xfId="3342"/>
    <cellStyle name="Comma 5 13" xfId="3343"/>
    <cellStyle name="Comma 5 14" xfId="3344"/>
    <cellStyle name="Comma 5 15" xfId="3345"/>
    <cellStyle name="Comma 5 16" xfId="3346"/>
    <cellStyle name="Comma 5 17" xfId="3347"/>
    <cellStyle name="Comma 5 17 2" xfId="3348"/>
    <cellStyle name="Comma 5 17 3" xfId="3349"/>
    <cellStyle name="Comma 5 18" xfId="3350"/>
    <cellStyle name="Comma 5 19" xfId="3351"/>
    <cellStyle name="Comma 5 2" xfId="640"/>
    <cellStyle name="Comma 5 2 2" xfId="3352"/>
    <cellStyle name="Comma 5 20" xfId="3353"/>
    <cellStyle name="Comma 5 21" xfId="3354"/>
    <cellStyle name="Comma 5 21 2" xfId="3355"/>
    <cellStyle name="Comma 5 21 2 2" xfId="3356"/>
    <cellStyle name="Comma 5 21 2 3" xfId="3357"/>
    <cellStyle name="Comma 5 21 2 3 2" xfId="3358"/>
    <cellStyle name="Comma 5 21 3" xfId="3359"/>
    <cellStyle name="Comma 5 21 3 2" xfId="3360"/>
    <cellStyle name="Comma 5 21 4" xfId="3361"/>
    <cellStyle name="Comma 5 22" xfId="3362"/>
    <cellStyle name="Comma 5 22 2" xfId="3363"/>
    <cellStyle name="Comma 5 3" xfId="641"/>
    <cellStyle name="Comma 5 3 2" xfId="3364"/>
    <cellStyle name="Comma 5 4" xfId="642"/>
    <cellStyle name="Comma 5 4 2" xfId="3365"/>
    <cellStyle name="Comma 5 5" xfId="3366"/>
    <cellStyle name="Comma 5 5 2" xfId="3367"/>
    <cellStyle name="Comma 5 5 3" xfId="3368"/>
    <cellStyle name="Comma 5 6" xfId="3369"/>
    <cellStyle name="Comma 5 7" xfId="3370"/>
    <cellStyle name="Comma 5 8" xfId="3371"/>
    <cellStyle name="Comma 5 9" xfId="3372"/>
    <cellStyle name="Comma 5_05-12  KH trung han 2016-2020 - Liem Thinh edited" xfId="3373"/>
    <cellStyle name="Comma 50" xfId="3374"/>
    <cellStyle name="Comma 50 2" xfId="3375"/>
    <cellStyle name="Comma 50 2 2" xfId="3376"/>
    <cellStyle name="Comma 50 3" xfId="3377"/>
    <cellStyle name="Comma 51" xfId="3378"/>
    <cellStyle name="Comma 51 2" xfId="3379"/>
    <cellStyle name="Comma 51 2 2" xfId="3380"/>
    <cellStyle name="Comma 51 3" xfId="3381"/>
    <cellStyle name="Comma 52" xfId="3382"/>
    <cellStyle name="Comma 53" xfId="1424"/>
    <cellStyle name="Comma 53 2" xfId="3383"/>
    <cellStyle name="Comma 53 4" xfId="3384"/>
    <cellStyle name="Comma 54" xfId="1426"/>
    <cellStyle name="Comma 54 2" xfId="3385"/>
    <cellStyle name="Comma 55" xfId="3386"/>
    <cellStyle name="Comma 56" xfId="3387"/>
    <cellStyle name="Comma 56 2" xfId="3388"/>
    <cellStyle name="Comma 56 3" xfId="3389"/>
    <cellStyle name="Comma 57" xfId="3390"/>
    <cellStyle name="Comma 57 4" xfId="3391"/>
    <cellStyle name="Comma 58" xfId="3392"/>
    <cellStyle name="Comma 59" xfId="3393"/>
    <cellStyle name="Comma 6" xfId="643"/>
    <cellStyle name="Comma 6 2" xfId="644"/>
    <cellStyle name="Comma 6 2 2" xfId="3394"/>
    <cellStyle name="Comma 6 3" xfId="645"/>
    <cellStyle name="Comma 6 4" xfId="646"/>
    <cellStyle name="Comma 60" xfId="3395"/>
    <cellStyle name="Comma 61" xfId="3396"/>
    <cellStyle name="Comma 65" xfId="3397"/>
    <cellStyle name="Comma 69" xfId="3398"/>
    <cellStyle name="Comma 7" xfId="647"/>
    <cellStyle name="Comma 7 2" xfId="648"/>
    <cellStyle name="Comma 7 3" xfId="3399"/>
    <cellStyle name="Comma 7 3 2" xfId="3400"/>
    <cellStyle name="Comma 7 4" xfId="3401"/>
    <cellStyle name="Comma 7 4 2" xfId="3402"/>
    <cellStyle name="Comma 7 5" xfId="3403"/>
    <cellStyle name="Comma 7_20131129 Nhu cau 2014_TPCP ODA (co hoan ung)" xfId="3404"/>
    <cellStyle name="Comma 73" xfId="3405"/>
    <cellStyle name="Comma 76" xfId="3406"/>
    <cellStyle name="Comma 77" xfId="3407"/>
    <cellStyle name="Comma 78" xfId="3408"/>
    <cellStyle name="Comma 8" xfId="649"/>
    <cellStyle name="Comma 8 2" xfId="650"/>
    <cellStyle name="Comma 8 2 2" xfId="3409"/>
    <cellStyle name="Comma 8 3" xfId="3410"/>
    <cellStyle name="Comma 8 4" xfId="3411"/>
    <cellStyle name="Comma 8 5" xfId="3412"/>
    <cellStyle name="Comma 80" xfId="3413"/>
    <cellStyle name="Comma 9" xfId="651"/>
    <cellStyle name="Comma 9 2" xfId="3414"/>
    <cellStyle name="Comma 9 2 2" xfId="3415"/>
    <cellStyle name="Comma 9 2 2 2" xfId="3416"/>
    <cellStyle name="Comma 9 2 2 3" xfId="3417"/>
    <cellStyle name="Comma 9 2 3" xfId="3418"/>
    <cellStyle name="Comma 9 2 4" xfId="3419"/>
    <cellStyle name="Comma 9 3" xfId="3420"/>
    <cellStyle name="Comma 9 3 2" xfId="3421"/>
    <cellStyle name="Comma 9 3 3" xfId="3422"/>
    <cellStyle name="Comma 9 4" xfId="3423"/>
    <cellStyle name="Comma 9 5" xfId="3424"/>
    <cellStyle name="Comma 9 6" xfId="3425"/>
    <cellStyle name="Comma 9 6 2" xfId="3426"/>
    <cellStyle name="comma zerodec" xfId="652"/>
    <cellStyle name="comma zerodec 2" xfId="653"/>
    <cellStyle name="Comma0" xfId="654"/>
    <cellStyle name="Comma0 10" xfId="3427"/>
    <cellStyle name="Comma0 11" xfId="3428"/>
    <cellStyle name="Comma0 12" xfId="3429"/>
    <cellStyle name="Comma0 13" xfId="3430"/>
    <cellStyle name="Comma0 14" xfId="3431"/>
    <cellStyle name="Comma0 15" xfId="3432"/>
    <cellStyle name="Comma0 16" xfId="3433"/>
    <cellStyle name="Comma0 2" xfId="655"/>
    <cellStyle name="Comma0 2 2" xfId="3434"/>
    <cellStyle name="Comma0 3" xfId="3435"/>
    <cellStyle name="Comma0 4" xfId="3436"/>
    <cellStyle name="Comma0 5" xfId="3437"/>
    <cellStyle name="Comma0 6" xfId="3438"/>
    <cellStyle name="Comma0 7" xfId="3439"/>
    <cellStyle name="Comma0 8" xfId="3440"/>
    <cellStyle name="Comma0 9" xfId="3441"/>
    <cellStyle name="Company Name" xfId="3442"/>
    <cellStyle name="cong" xfId="3443"/>
    <cellStyle name="Copied" xfId="656"/>
    <cellStyle name="Copied 2" xfId="657"/>
    <cellStyle name="Co聭ma_Sheet1" xfId="3444"/>
    <cellStyle name="CR Comma" xfId="3445"/>
    <cellStyle name="CR Currency" xfId="3446"/>
    <cellStyle name="Credit" xfId="3447"/>
    <cellStyle name="Credit subtotal" xfId="3448"/>
    <cellStyle name="Credit subtotal 2" xfId="3449"/>
    <cellStyle name="Credit subtotal 2 2" xfId="3450"/>
    <cellStyle name="Credit subtotal 2 2 2" xfId="3451"/>
    <cellStyle name="Credit subtotal 2 3" xfId="3452"/>
    <cellStyle name="Credit subtotal 3" xfId="3453"/>
    <cellStyle name="Credit subtotal 3 2" xfId="3454"/>
    <cellStyle name="Credit subtotal 4" xfId="3455"/>
    <cellStyle name="Credit subtotal 4 2" xfId="3456"/>
    <cellStyle name="Credit subtotal 5" xfId="3457"/>
    <cellStyle name="Credit Total" xfId="3458"/>
    <cellStyle name="Credit Total 2" xfId="3459"/>
    <cellStyle name="Cࡵrrency_Sheet1_PRODUCTĠ" xfId="3460"/>
    <cellStyle name="Curråncy [0]_FCST_RESULTS" xfId="3461"/>
    <cellStyle name="Currency" xfId="1412" builtinId="4"/>
    <cellStyle name="Currency %" xfId="3462"/>
    <cellStyle name="Currency % 10" xfId="3463"/>
    <cellStyle name="Currency % 11" xfId="3464"/>
    <cellStyle name="Currency % 12" xfId="3465"/>
    <cellStyle name="Currency % 13" xfId="3466"/>
    <cellStyle name="Currency % 14" xfId="3467"/>
    <cellStyle name="Currency % 15" xfId="3468"/>
    <cellStyle name="Currency % 2" xfId="3469"/>
    <cellStyle name="Currency % 3" xfId="3470"/>
    <cellStyle name="Currency % 4" xfId="3471"/>
    <cellStyle name="Currency % 5" xfId="3472"/>
    <cellStyle name="Currency % 6" xfId="3473"/>
    <cellStyle name="Currency % 7" xfId="3474"/>
    <cellStyle name="Currency % 8" xfId="3475"/>
    <cellStyle name="Currency % 9" xfId="3476"/>
    <cellStyle name="Currency %_05-12  KH trung han 2016-2020 - Liem Thinh edited" xfId="3477"/>
    <cellStyle name="Currency [0]ßmud plant bolted_RESULTS" xfId="3478"/>
    <cellStyle name="Currency [00]" xfId="658"/>
    <cellStyle name="Currency [00] 10" xfId="3479"/>
    <cellStyle name="Currency [00] 11" xfId="3480"/>
    <cellStyle name="Currency [00] 12" xfId="3481"/>
    <cellStyle name="Currency [00] 13" xfId="3482"/>
    <cellStyle name="Currency [00] 14" xfId="3483"/>
    <cellStyle name="Currency [00] 15" xfId="3484"/>
    <cellStyle name="Currency [00] 16" xfId="3485"/>
    <cellStyle name="Currency [00] 2" xfId="3486"/>
    <cellStyle name="Currency [00] 3" xfId="3487"/>
    <cellStyle name="Currency [00] 4" xfId="3488"/>
    <cellStyle name="Currency [00] 5" xfId="3489"/>
    <cellStyle name="Currency [00] 6" xfId="3490"/>
    <cellStyle name="Currency [00] 7" xfId="3491"/>
    <cellStyle name="Currency [00] 8" xfId="3492"/>
    <cellStyle name="Currency [00] 9" xfId="3493"/>
    <cellStyle name="Currency 0.0" xfId="3494"/>
    <cellStyle name="Currency 0.0%" xfId="3495"/>
    <cellStyle name="Currency 0.0_05-12  KH trung han 2016-2020 - Liem Thinh edited" xfId="3496"/>
    <cellStyle name="Currency 0.00" xfId="3497"/>
    <cellStyle name="Currency 0.00%" xfId="3498"/>
    <cellStyle name="Currency 0.00_05-12  KH trung han 2016-2020 - Liem Thinh edited" xfId="3499"/>
    <cellStyle name="Currency 0.000" xfId="3500"/>
    <cellStyle name="Currency 0.000%" xfId="3501"/>
    <cellStyle name="Currency 0.000_05-12  KH trung han 2016-2020 - Liem Thinh edited" xfId="3502"/>
    <cellStyle name="Currency 2" xfId="659"/>
    <cellStyle name="Currency 2 10" xfId="3503"/>
    <cellStyle name="Currency 2 11" xfId="3504"/>
    <cellStyle name="Currency 2 12" xfId="3505"/>
    <cellStyle name="Currency 2 13" xfId="3506"/>
    <cellStyle name="Currency 2 14" xfId="3507"/>
    <cellStyle name="Currency 2 15" xfId="3508"/>
    <cellStyle name="Currency 2 16" xfId="3509"/>
    <cellStyle name="Currency 2 17" xfId="3510"/>
    <cellStyle name="Currency 2 2" xfId="3511"/>
    <cellStyle name="Currency 2 3" xfId="3512"/>
    <cellStyle name="Currency 2 4" xfId="3513"/>
    <cellStyle name="Currency 2 5" xfId="3514"/>
    <cellStyle name="Currency 2 6" xfId="3515"/>
    <cellStyle name="Currency 2 7" xfId="3516"/>
    <cellStyle name="Currency 2 8" xfId="3517"/>
    <cellStyle name="Currency 2 9" xfId="3518"/>
    <cellStyle name="Currency![0]_FCSt (2)" xfId="3519"/>
    <cellStyle name="Currency0" xfId="660"/>
    <cellStyle name="Currency0 10" xfId="3520"/>
    <cellStyle name="Currency0 11" xfId="3521"/>
    <cellStyle name="Currency0 12" xfId="3522"/>
    <cellStyle name="Currency0 13" xfId="3523"/>
    <cellStyle name="Currency0 14" xfId="3524"/>
    <cellStyle name="Currency0 15" xfId="3525"/>
    <cellStyle name="Currency0 16" xfId="3526"/>
    <cellStyle name="Currency0 17" xfId="3527"/>
    <cellStyle name="Currency0 2" xfId="661"/>
    <cellStyle name="Currency0 2 2" xfId="3528"/>
    <cellStyle name="Currency0 3" xfId="3529"/>
    <cellStyle name="Currency0 4" xfId="3530"/>
    <cellStyle name="Currency0 5" xfId="3531"/>
    <cellStyle name="Currency0 6" xfId="3532"/>
    <cellStyle name="Currency0 7" xfId="3533"/>
    <cellStyle name="Currency0 8" xfId="3534"/>
    <cellStyle name="Currency0 9" xfId="3535"/>
    <cellStyle name="Currency1" xfId="662"/>
    <cellStyle name="Currency1 10" xfId="3536"/>
    <cellStyle name="Currency1 11" xfId="3537"/>
    <cellStyle name="Currency1 12" xfId="3538"/>
    <cellStyle name="Currency1 13" xfId="3539"/>
    <cellStyle name="Currency1 14" xfId="3540"/>
    <cellStyle name="Currency1 15" xfId="3541"/>
    <cellStyle name="Currency1 16" xfId="3542"/>
    <cellStyle name="Currency1 2" xfId="663"/>
    <cellStyle name="Currency1 2 2" xfId="3543"/>
    <cellStyle name="Currency1 3" xfId="3544"/>
    <cellStyle name="Currency1 4" xfId="3545"/>
    <cellStyle name="Currency1 5" xfId="3546"/>
    <cellStyle name="Currency1 6" xfId="3547"/>
    <cellStyle name="Currency1 7" xfId="3548"/>
    <cellStyle name="Currency1 8" xfId="3549"/>
    <cellStyle name="Currency1 9" xfId="3550"/>
    <cellStyle name="D1" xfId="3551"/>
    <cellStyle name="Date" xfId="664"/>
    <cellStyle name="Date 10" xfId="3552"/>
    <cellStyle name="Date 11" xfId="3553"/>
    <cellStyle name="Date 12" xfId="3554"/>
    <cellStyle name="Date 13" xfId="3555"/>
    <cellStyle name="Date 14" xfId="3556"/>
    <cellStyle name="Date 15" xfId="3557"/>
    <cellStyle name="Date 16" xfId="3558"/>
    <cellStyle name="Date 2" xfId="665"/>
    <cellStyle name="Date 2 2" xfId="3559"/>
    <cellStyle name="Date 3" xfId="3560"/>
    <cellStyle name="Date 4" xfId="3561"/>
    <cellStyle name="Date 5" xfId="3562"/>
    <cellStyle name="Date 6" xfId="3563"/>
    <cellStyle name="Date 7" xfId="3564"/>
    <cellStyle name="Date 8" xfId="3565"/>
    <cellStyle name="Date 9" xfId="3566"/>
    <cellStyle name="Date Short" xfId="666"/>
    <cellStyle name="Date Short 2" xfId="667"/>
    <cellStyle name="Date_1. Du toan 2015 - Chinh thuc (29-5-2014)" xfId="668"/>
    <cellStyle name="Dấu phảy 2" xfId="3567"/>
    <cellStyle name="Dấu_phảy 2" xfId="3568"/>
    <cellStyle name="DAUDE" xfId="3569"/>
    <cellStyle name="Debit" xfId="3570"/>
    <cellStyle name="Debit subtotal" xfId="3571"/>
    <cellStyle name="Debit subtotal 2" xfId="3572"/>
    <cellStyle name="Debit subtotal 2 2" xfId="3573"/>
    <cellStyle name="Debit subtotal 2 2 2" xfId="3574"/>
    <cellStyle name="Debit subtotal 2 3" xfId="3575"/>
    <cellStyle name="Debit subtotal 3" xfId="3576"/>
    <cellStyle name="Debit subtotal 3 2" xfId="3577"/>
    <cellStyle name="Debit subtotal 4" xfId="3578"/>
    <cellStyle name="Debit subtotal 4 2" xfId="3579"/>
    <cellStyle name="Debit subtotal 5" xfId="3580"/>
    <cellStyle name="Debit Total" xfId="3581"/>
    <cellStyle name="Debit Total 2" xfId="3582"/>
    <cellStyle name="DELTA" xfId="3583"/>
    <cellStyle name="DELTA 10" xfId="3584"/>
    <cellStyle name="DELTA 10 2" xfId="3585"/>
    <cellStyle name="DELTA 11" xfId="3586"/>
    <cellStyle name="DELTA 11 2" xfId="3587"/>
    <cellStyle name="DELTA 12" xfId="3588"/>
    <cellStyle name="DELTA 12 2" xfId="3589"/>
    <cellStyle name="DELTA 13" xfId="3590"/>
    <cellStyle name="DELTA 13 2" xfId="3591"/>
    <cellStyle name="DELTA 14" xfId="3592"/>
    <cellStyle name="DELTA 14 2" xfId="3593"/>
    <cellStyle name="DELTA 15" xfId="3594"/>
    <cellStyle name="DELTA 15 2" xfId="3595"/>
    <cellStyle name="DELTA 16" xfId="3596"/>
    <cellStyle name="DELTA 2" xfId="3597"/>
    <cellStyle name="DELTA 2 2" xfId="3598"/>
    <cellStyle name="DELTA 3" xfId="3599"/>
    <cellStyle name="DELTA 3 2" xfId="3600"/>
    <cellStyle name="DELTA 4" xfId="3601"/>
    <cellStyle name="DELTA 4 2" xfId="3602"/>
    <cellStyle name="DELTA 5" xfId="3603"/>
    <cellStyle name="DELTA 5 2" xfId="3604"/>
    <cellStyle name="DELTA 6" xfId="3605"/>
    <cellStyle name="DELTA 6 2" xfId="3606"/>
    <cellStyle name="DELTA 7" xfId="3607"/>
    <cellStyle name="DELTA 7 2" xfId="3608"/>
    <cellStyle name="DELTA 8" xfId="3609"/>
    <cellStyle name="DELTA 8 2" xfId="3610"/>
    <cellStyle name="DELTA 9" xfId="3611"/>
    <cellStyle name="DELTA 9 2" xfId="3612"/>
    <cellStyle name="Dezimal [0]_35ERI8T2gbIEMixb4v26icuOo" xfId="3613"/>
    <cellStyle name="Dezimal_35ERI8T2gbIEMixb4v26icuOo" xfId="3614"/>
    <cellStyle name="Dg" xfId="3615"/>
    <cellStyle name="Dgia" xfId="3616"/>
    <cellStyle name="Dgia 2" xfId="3617"/>
    <cellStyle name="Dgia 2 2" xfId="3618"/>
    <cellStyle name="Dgia 2 2 2" xfId="3619"/>
    <cellStyle name="Dgia 3" xfId="3620"/>
    <cellStyle name="Dgia 3 2" xfId="3621"/>
    <cellStyle name="Dollar (zero dec)" xfId="669"/>
    <cellStyle name="Dollar (zero dec) 10" xfId="3622"/>
    <cellStyle name="Dollar (zero dec) 11" xfId="3623"/>
    <cellStyle name="Dollar (zero dec) 12" xfId="3624"/>
    <cellStyle name="Dollar (zero dec) 13" xfId="3625"/>
    <cellStyle name="Dollar (zero dec) 14" xfId="3626"/>
    <cellStyle name="Dollar (zero dec) 15" xfId="3627"/>
    <cellStyle name="Dollar (zero dec) 16" xfId="3628"/>
    <cellStyle name="Dollar (zero dec) 2" xfId="670"/>
    <cellStyle name="Dollar (zero dec) 2 2" xfId="3629"/>
    <cellStyle name="Dollar (zero dec) 3" xfId="3630"/>
    <cellStyle name="Dollar (zero dec) 4" xfId="3631"/>
    <cellStyle name="Dollar (zero dec) 5" xfId="3632"/>
    <cellStyle name="Dollar (zero dec) 6" xfId="3633"/>
    <cellStyle name="Dollar (zero dec) 7" xfId="3634"/>
    <cellStyle name="Dollar (zero dec) 8" xfId="3635"/>
    <cellStyle name="Dollar (zero dec) 9" xfId="3636"/>
    <cellStyle name="Don gia" xfId="3637"/>
    <cellStyle name="DuToanBXD" xfId="671"/>
    <cellStyle name="Dziesi?tny [0]_Invoices2001Slovakia" xfId="672"/>
    <cellStyle name="Dziesi?tny_Invoices2001Slovakia" xfId="673"/>
    <cellStyle name="Dziesietny [0]_Invoices2001Slovakia" xfId="674"/>
    <cellStyle name="Dziesiętny [0]_Invoices2001Slovakia" xfId="675"/>
    <cellStyle name="Dziesietny [0]_Invoices2001Slovakia 2" xfId="3638"/>
    <cellStyle name="Dziesiętny [0]_Invoices2001Slovakia 2" xfId="3639"/>
    <cellStyle name="Dziesietny [0]_Invoices2001Slovakia 3" xfId="3640"/>
    <cellStyle name="Dziesiętny [0]_Invoices2001Slovakia 3" xfId="3641"/>
    <cellStyle name="Dziesietny [0]_Invoices2001Slovakia 4" xfId="3642"/>
    <cellStyle name="Dziesiętny [0]_Invoices2001Slovakia 4" xfId="3643"/>
    <cellStyle name="Dziesietny [0]_Invoices2001Slovakia 5" xfId="3644"/>
    <cellStyle name="Dziesiętny [0]_Invoices2001Slovakia 5" xfId="3645"/>
    <cellStyle name="Dziesietny [0]_Invoices2001Slovakia 6" xfId="3646"/>
    <cellStyle name="Dziesiętny [0]_Invoices2001Slovakia 6" xfId="3647"/>
    <cellStyle name="Dziesietny [0]_Invoices2001Slovakia 7" xfId="3648"/>
    <cellStyle name="Dziesiętny [0]_Invoices2001Slovakia 7" xfId="3649"/>
    <cellStyle name="Dziesietny [0]_Invoices2001Slovakia_01_Nha so 1_Dien" xfId="3650"/>
    <cellStyle name="Dziesiętny [0]_Invoices2001Slovakia_01_Nha so 1_Dien" xfId="3651"/>
    <cellStyle name="Dziesietny [0]_Invoices2001Slovakia_05-12  KH trung han 2016-2020 - Liem Thinh edited" xfId="3652"/>
    <cellStyle name="Dziesiętny [0]_Invoices2001Slovakia_05-12  KH trung han 2016-2020 - Liem Thinh edited" xfId="3653"/>
    <cellStyle name="Dziesietny [0]_Invoices2001Slovakia_10_Nha so 10_Dien1" xfId="3654"/>
    <cellStyle name="Dziesiętny [0]_Invoices2001Slovakia_10_Nha so 10_Dien1" xfId="3655"/>
    <cellStyle name="Dziesietny [0]_Invoices2001Slovakia_Book1" xfId="676"/>
    <cellStyle name="Dziesiętny [0]_Invoices2001Slovakia_Book1" xfId="677"/>
    <cellStyle name="Dziesietny [0]_Invoices2001Slovakia_Book1_1" xfId="3656"/>
    <cellStyle name="Dziesiętny [0]_Invoices2001Slovakia_Book1_1" xfId="3657"/>
    <cellStyle name="Dziesietny [0]_Invoices2001Slovakia_Book1_1_Book1" xfId="3658"/>
    <cellStyle name="Dziesiętny [0]_Invoices2001Slovakia_Book1_1_Book1" xfId="3659"/>
    <cellStyle name="Dziesietny [0]_Invoices2001Slovakia_Book1_2" xfId="3660"/>
    <cellStyle name="Dziesiętny [0]_Invoices2001Slovakia_Book1_2" xfId="3661"/>
    <cellStyle name="Dziesietny [0]_Invoices2001Slovakia_Book1_Nhu cau von ung truoc 2011 Tha h Hoa + Nge An gui TW" xfId="3662"/>
    <cellStyle name="Dziesiętny [0]_Invoices2001Slovakia_Book1_Nhu cau von ung truoc 2011 Tha h Hoa + Nge An gui TW" xfId="3663"/>
    <cellStyle name="Dziesietny [0]_Invoices2001Slovakia_Book1_Tong hop Cac tuyen(9-1-06)" xfId="678"/>
    <cellStyle name="Dziesiętny [0]_Invoices2001Slovakia_Book1_Tong hop Cac tuyen(9-1-06)" xfId="679"/>
    <cellStyle name="Dziesietny [0]_Invoices2001Slovakia_Book1_Tong hop Cac tuyen(9-1-06) 2" xfId="680"/>
    <cellStyle name="Dziesiętny [0]_Invoices2001Slovakia_Book1_Tong hop Cac tuyen(9-1-06) 2" xfId="681"/>
    <cellStyle name="Dziesietny [0]_Invoices2001Slovakia_Book1_ung truoc 2011 NSTW Thanh Hoa + Nge An gui Thu 12-5" xfId="3664"/>
    <cellStyle name="Dziesiętny [0]_Invoices2001Slovakia_Book1_ung truoc 2011 NSTW Thanh Hoa + Nge An gui Thu 12-5" xfId="3665"/>
    <cellStyle name="Dziesietny [0]_Invoices2001Slovakia_Copy of 05-12  KH trung han 2016-2020 - Liem Thinh edited (1)" xfId="3666"/>
    <cellStyle name="Dziesiętny [0]_Invoices2001Slovakia_Copy of 05-12  KH trung han 2016-2020 - Liem Thinh edited (1)" xfId="3667"/>
    <cellStyle name="Dziesietny [0]_Invoices2001Slovakia_d-uong+TDT" xfId="3668"/>
    <cellStyle name="Dziesiętny [0]_Invoices2001Slovakia_KH TPCP 2016-2020 (tong hop)" xfId="3669"/>
    <cellStyle name="Dziesietny [0]_Invoices2001Slovakia_KL K.C mat duong" xfId="682"/>
    <cellStyle name="Dziesiętny [0]_Invoices2001Slovakia_Nha bao ve(28-7-05)" xfId="3670"/>
    <cellStyle name="Dziesietny [0]_Invoices2001Slovakia_Nha bao ve(28-7-05) 2" xfId="3671"/>
    <cellStyle name="Dziesiętny [0]_Invoices2001Slovakia_Nha bao ve(28-7-05) 2" xfId="3672"/>
    <cellStyle name="Dziesietny [0]_Invoices2001Slovakia_NHA de xe nguyen du" xfId="3673"/>
    <cellStyle name="Dziesiętny [0]_Invoices2001Slovakia_NHA de xe nguyen du" xfId="3674"/>
    <cellStyle name="Dziesietny [0]_Invoices2001Slovakia_NHA de xe nguyen du 2" xfId="3675"/>
    <cellStyle name="Dziesiętny [0]_Invoices2001Slovakia_NHA de xe nguyen du 2" xfId="3676"/>
    <cellStyle name="Dziesietny [0]_Invoices2001Slovakia_Nhalamviec VTC(25-1-05)" xfId="3677"/>
    <cellStyle name="Dziesiętny [0]_Invoices2001Slovakia_Nhalamviec VTC(25-1-05)" xfId="683"/>
    <cellStyle name="Dziesietny [0]_Invoices2001Slovakia_Nhu cau von ung truoc 2011 Tha h Hoa + Nge An gui TW" xfId="3678"/>
    <cellStyle name="Dziesiętny [0]_Invoices2001Slovakia_TDT KHANH HOA" xfId="684"/>
    <cellStyle name="Dziesietny [0]_Invoices2001Slovakia_TDT KHANH HOA_Tong hop Cac tuyen(9-1-06)" xfId="685"/>
    <cellStyle name="Dziesiętny [0]_Invoices2001Slovakia_TDT KHANH HOA_Tong hop Cac tuyen(9-1-06)" xfId="686"/>
    <cellStyle name="Dziesietny [0]_Invoices2001Slovakia_TDT KHANH HOA_Tong hop Cac tuyen(9-1-06) 2" xfId="687"/>
    <cellStyle name="Dziesiętny [0]_Invoices2001Slovakia_TDT KHANH HOA_Tong hop Cac tuyen(9-1-06) 2" xfId="688"/>
    <cellStyle name="Dziesietny [0]_Invoices2001Slovakia_TDT quangngai" xfId="689"/>
    <cellStyle name="Dziesiętny [0]_Invoices2001Slovakia_TDT quangngai" xfId="690"/>
    <cellStyle name="Dziesietny [0]_Invoices2001Slovakia_TDT quangngai 2" xfId="691"/>
    <cellStyle name="Dziesiętny [0]_Invoices2001Slovakia_TDT quangngai 2" xfId="692"/>
    <cellStyle name="Dziesietny [0]_Invoices2001Slovakia_TMDT(10-5-06)" xfId="3679"/>
    <cellStyle name="Dziesietny_Invoices2001Slovakia" xfId="693"/>
    <cellStyle name="Dziesiętny_Invoices2001Slovakia" xfId="694"/>
    <cellStyle name="Dziesietny_Invoices2001Slovakia 2" xfId="3680"/>
    <cellStyle name="Dziesiętny_Invoices2001Slovakia 2" xfId="3681"/>
    <cellStyle name="Dziesietny_Invoices2001Slovakia 3" xfId="3682"/>
    <cellStyle name="Dziesiętny_Invoices2001Slovakia 3" xfId="3683"/>
    <cellStyle name="Dziesietny_Invoices2001Slovakia 4" xfId="3684"/>
    <cellStyle name="Dziesiętny_Invoices2001Slovakia 4" xfId="3685"/>
    <cellStyle name="Dziesietny_Invoices2001Slovakia 5" xfId="3686"/>
    <cellStyle name="Dziesiętny_Invoices2001Slovakia 5" xfId="3687"/>
    <cellStyle name="Dziesietny_Invoices2001Slovakia 6" xfId="3688"/>
    <cellStyle name="Dziesiętny_Invoices2001Slovakia 6" xfId="3689"/>
    <cellStyle name="Dziesietny_Invoices2001Slovakia 7" xfId="3690"/>
    <cellStyle name="Dziesiętny_Invoices2001Slovakia 7" xfId="3691"/>
    <cellStyle name="Dziesietny_Invoices2001Slovakia_01_Nha so 1_Dien" xfId="3692"/>
    <cellStyle name="Dziesiętny_Invoices2001Slovakia_01_Nha so 1_Dien" xfId="3693"/>
    <cellStyle name="Dziesietny_Invoices2001Slovakia_05-12  KH trung han 2016-2020 - Liem Thinh edited" xfId="3694"/>
    <cellStyle name="Dziesiętny_Invoices2001Slovakia_05-12  KH trung han 2016-2020 - Liem Thinh edited" xfId="3695"/>
    <cellStyle name="Dziesietny_Invoices2001Slovakia_10_Nha so 10_Dien1" xfId="3696"/>
    <cellStyle name="Dziesiętny_Invoices2001Slovakia_10_Nha so 10_Dien1" xfId="3697"/>
    <cellStyle name="Dziesietny_Invoices2001Slovakia_Book1" xfId="695"/>
    <cellStyle name="Dziesiętny_Invoices2001Slovakia_Book1" xfId="696"/>
    <cellStyle name="Dziesietny_Invoices2001Slovakia_Book1_1" xfId="3698"/>
    <cellStyle name="Dziesiętny_Invoices2001Slovakia_Book1_1" xfId="3699"/>
    <cellStyle name="Dziesietny_Invoices2001Slovakia_Book1_1_Book1" xfId="3700"/>
    <cellStyle name="Dziesiętny_Invoices2001Slovakia_Book1_1_Book1" xfId="3701"/>
    <cellStyle name="Dziesietny_Invoices2001Slovakia_Book1_2" xfId="3702"/>
    <cellStyle name="Dziesiętny_Invoices2001Slovakia_Book1_2" xfId="3703"/>
    <cellStyle name="Dziesietny_Invoices2001Slovakia_Book1_Nhu cau von ung truoc 2011 Tha h Hoa + Nge An gui TW" xfId="3704"/>
    <cellStyle name="Dziesiętny_Invoices2001Slovakia_Book1_Nhu cau von ung truoc 2011 Tha h Hoa + Nge An gui TW" xfId="3705"/>
    <cellStyle name="Dziesietny_Invoices2001Slovakia_Book1_Tong hop Cac tuyen(9-1-06)" xfId="697"/>
    <cellStyle name="Dziesiętny_Invoices2001Slovakia_Book1_Tong hop Cac tuyen(9-1-06)" xfId="698"/>
    <cellStyle name="Dziesietny_Invoices2001Slovakia_Book1_Tong hop Cac tuyen(9-1-06) 2" xfId="699"/>
    <cellStyle name="Dziesiętny_Invoices2001Slovakia_Book1_Tong hop Cac tuyen(9-1-06) 2" xfId="700"/>
    <cellStyle name="Dziesietny_Invoices2001Slovakia_Book1_ung truoc 2011 NSTW Thanh Hoa + Nge An gui Thu 12-5" xfId="3706"/>
    <cellStyle name="Dziesiętny_Invoices2001Slovakia_Book1_ung truoc 2011 NSTW Thanh Hoa + Nge An gui Thu 12-5" xfId="3707"/>
    <cellStyle name="Dziesietny_Invoices2001Slovakia_Copy of 05-12  KH trung han 2016-2020 - Liem Thinh edited (1)" xfId="3708"/>
    <cellStyle name="Dziesiętny_Invoices2001Slovakia_Copy of 05-12  KH trung han 2016-2020 - Liem Thinh edited (1)" xfId="3709"/>
    <cellStyle name="Dziesietny_Invoices2001Slovakia_d-uong+TDT" xfId="3710"/>
    <cellStyle name="Dziesiętny_Invoices2001Slovakia_KH TPCP 2016-2020 (tong hop)" xfId="3711"/>
    <cellStyle name="Dziesietny_Invoices2001Slovakia_KL K.C mat duong" xfId="701"/>
    <cellStyle name="Dziesiętny_Invoices2001Slovakia_Nha bao ve(28-7-05)" xfId="3712"/>
    <cellStyle name="Dziesietny_Invoices2001Slovakia_Nha bao ve(28-7-05) 2" xfId="3713"/>
    <cellStyle name="Dziesiętny_Invoices2001Slovakia_Nha bao ve(28-7-05) 2" xfId="3714"/>
    <cellStyle name="Dziesietny_Invoices2001Slovakia_NHA de xe nguyen du" xfId="3715"/>
    <cellStyle name="Dziesiętny_Invoices2001Slovakia_NHA de xe nguyen du" xfId="3716"/>
    <cellStyle name="Dziesietny_Invoices2001Slovakia_NHA de xe nguyen du 2" xfId="3717"/>
    <cellStyle name="Dziesiętny_Invoices2001Slovakia_NHA de xe nguyen du 2" xfId="3718"/>
    <cellStyle name="Dziesietny_Invoices2001Slovakia_Nhalamviec VTC(25-1-05)" xfId="3719"/>
    <cellStyle name="Dziesiętny_Invoices2001Slovakia_Nhalamviec VTC(25-1-05)" xfId="702"/>
    <cellStyle name="Dziesietny_Invoices2001Slovakia_Nhu cau von ung truoc 2011 Tha h Hoa + Nge An gui TW" xfId="3720"/>
    <cellStyle name="Dziesiętny_Invoices2001Slovakia_TDT KHANH HOA" xfId="703"/>
    <cellStyle name="Dziesietny_Invoices2001Slovakia_TDT KHANH HOA_Tong hop Cac tuyen(9-1-06)" xfId="704"/>
    <cellStyle name="Dziesiętny_Invoices2001Slovakia_TDT KHANH HOA_Tong hop Cac tuyen(9-1-06)" xfId="705"/>
    <cellStyle name="Dziesietny_Invoices2001Slovakia_TDT KHANH HOA_Tong hop Cac tuyen(9-1-06) 2" xfId="706"/>
    <cellStyle name="Dziesiętny_Invoices2001Slovakia_TDT KHANH HOA_Tong hop Cac tuyen(9-1-06) 2" xfId="707"/>
    <cellStyle name="Dziesietny_Invoices2001Slovakia_TDT quangngai" xfId="708"/>
    <cellStyle name="Dziesiętny_Invoices2001Slovakia_TDT quangngai" xfId="709"/>
    <cellStyle name="Dziesietny_Invoices2001Slovakia_TDT quangngai 2" xfId="710"/>
    <cellStyle name="Dziesiętny_Invoices2001Slovakia_TDT quangngai 2" xfId="711"/>
    <cellStyle name="Dziesietny_Invoices2001Slovakia_TMDT(10-5-06)" xfId="3721"/>
    <cellStyle name="e" xfId="712"/>
    <cellStyle name="e 2" xfId="713"/>
    <cellStyle name="Emphasis 1" xfId="714"/>
    <cellStyle name="Emphasis 2" xfId="715"/>
    <cellStyle name="Emphasis 3" xfId="716"/>
    <cellStyle name="Enter Currency (0)" xfId="717"/>
    <cellStyle name="Enter Currency (0) 10" xfId="3722"/>
    <cellStyle name="Enter Currency (0) 11" xfId="3723"/>
    <cellStyle name="Enter Currency (0) 12" xfId="3724"/>
    <cellStyle name="Enter Currency (0) 13" xfId="3725"/>
    <cellStyle name="Enter Currency (0) 14" xfId="3726"/>
    <cellStyle name="Enter Currency (0) 15" xfId="3727"/>
    <cellStyle name="Enter Currency (0) 16" xfId="3728"/>
    <cellStyle name="Enter Currency (0) 2" xfId="3729"/>
    <cellStyle name="Enter Currency (0) 3" xfId="3730"/>
    <cellStyle name="Enter Currency (0) 4" xfId="3731"/>
    <cellStyle name="Enter Currency (0) 5" xfId="3732"/>
    <cellStyle name="Enter Currency (0) 6" xfId="3733"/>
    <cellStyle name="Enter Currency (0) 7" xfId="3734"/>
    <cellStyle name="Enter Currency (0) 8" xfId="3735"/>
    <cellStyle name="Enter Currency (0) 9" xfId="3736"/>
    <cellStyle name="Enter Currency (2)" xfId="718"/>
    <cellStyle name="Enter Currency (2) 10" xfId="3737"/>
    <cellStyle name="Enter Currency (2) 11" xfId="3738"/>
    <cellStyle name="Enter Currency (2) 12" xfId="3739"/>
    <cellStyle name="Enter Currency (2) 13" xfId="3740"/>
    <cellStyle name="Enter Currency (2) 14" xfId="3741"/>
    <cellStyle name="Enter Currency (2) 15" xfId="3742"/>
    <cellStyle name="Enter Currency (2) 16" xfId="3743"/>
    <cellStyle name="Enter Currency (2) 2" xfId="3744"/>
    <cellStyle name="Enter Currency (2) 3" xfId="3745"/>
    <cellStyle name="Enter Currency (2) 4" xfId="3746"/>
    <cellStyle name="Enter Currency (2) 5" xfId="3747"/>
    <cellStyle name="Enter Currency (2) 6" xfId="3748"/>
    <cellStyle name="Enter Currency (2) 7" xfId="3749"/>
    <cellStyle name="Enter Currency (2) 8" xfId="3750"/>
    <cellStyle name="Enter Currency (2) 9" xfId="3751"/>
    <cellStyle name="Enter Units (0)" xfId="719"/>
    <cellStyle name="Enter Units (0) 10" xfId="3752"/>
    <cellStyle name="Enter Units (0) 11" xfId="3753"/>
    <cellStyle name="Enter Units (0) 12" xfId="3754"/>
    <cellStyle name="Enter Units (0) 13" xfId="3755"/>
    <cellStyle name="Enter Units (0) 14" xfId="3756"/>
    <cellStyle name="Enter Units (0) 15" xfId="3757"/>
    <cellStyle name="Enter Units (0) 16" xfId="3758"/>
    <cellStyle name="Enter Units (0) 2" xfId="3759"/>
    <cellStyle name="Enter Units (0) 3" xfId="3760"/>
    <cellStyle name="Enter Units (0) 4" xfId="3761"/>
    <cellStyle name="Enter Units (0) 5" xfId="3762"/>
    <cellStyle name="Enter Units (0) 6" xfId="3763"/>
    <cellStyle name="Enter Units (0) 7" xfId="3764"/>
    <cellStyle name="Enter Units (0) 8" xfId="3765"/>
    <cellStyle name="Enter Units (0) 9" xfId="3766"/>
    <cellStyle name="Enter Units (1)" xfId="720"/>
    <cellStyle name="Enter Units (1) 10" xfId="3767"/>
    <cellStyle name="Enter Units (1) 11" xfId="3768"/>
    <cellStyle name="Enter Units (1) 12" xfId="3769"/>
    <cellStyle name="Enter Units (1) 13" xfId="3770"/>
    <cellStyle name="Enter Units (1) 14" xfId="3771"/>
    <cellStyle name="Enter Units (1) 15" xfId="3772"/>
    <cellStyle name="Enter Units (1) 16" xfId="3773"/>
    <cellStyle name="Enter Units (1) 2" xfId="3774"/>
    <cellStyle name="Enter Units (1) 3" xfId="3775"/>
    <cellStyle name="Enter Units (1) 4" xfId="3776"/>
    <cellStyle name="Enter Units (1) 5" xfId="3777"/>
    <cellStyle name="Enter Units (1) 6" xfId="3778"/>
    <cellStyle name="Enter Units (1) 7" xfId="3779"/>
    <cellStyle name="Enter Units (1) 8" xfId="3780"/>
    <cellStyle name="Enter Units (1) 9" xfId="3781"/>
    <cellStyle name="Enter Units (2)" xfId="721"/>
    <cellStyle name="Enter Units (2) 10" xfId="3782"/>
    <cellStyle name="Enter Units (2) 11" xfId="3783"/>
    <cellStyle name="Enter Units (2) 12" xfId="3784"/>
    <cellStyle name="Enter Units (2) 13" xfId="3785"/>
    <cellStyle name="Enter Units (2) 14" xfId="3786"/>
    <cellStyle name="Enter Units (2) 15" xfId="3787"/>
    <cellStyle name="Enter Units (2) 16" xfId="3788"/>
    <cellStyle name="Enter Units (2) 2" xfId="3789"/>
    <cellStyle name="Enter Units (2) 3" xfId="3790"/>
    <cellStyle name="Enter Units (2) 4" xfId="3791"/>
    <cellStyle name="Enter Units (2) 5" xfId="3792"/>
    <cellStyle name="Enter Units (2) 6" xfId="3793"/>
    <cellStyle name="Enter Units (2) 7" xfId="3794"/>
    <cellStyle name="Enter Units (2) 8" xfId="3795"/>
    <cellStyle name="Enter Units (2) 9" xfId="3796"/>
    <cellStyle name="Entered" xfId="722"/>
    <cellStyle name="Entered 2" xfId="723"/>
    <cellStyle name="Euro" xfId="3797"/>
    <cellStyle name="Euro 10" xfId="3798"/>
    <cellStyle name="Euro 11" xfId="3799"/>
    <cellStyle name="Euro 12" xfId="3800"/>
    <cellStyle name="Euro 13" xfId="3801"/>
    <cellStyle name="Euro 14" xfId="3802"/>
    <cellStyle name="Euro 15" xfId="3803"/>
    <cellStyle name="Euro 16" xfId="3804"/>
    <cellStyle name="Euro 17" xfId="3805"/>
    <cellStyle name="Euro 2" xfId="3806"/>
    <cellStyle name="Euro 3" xfId="3807"/>
    <cellStyle name="Euro 4" xfId="3808"/>
    <cellStyle name="Euro 5" xfId="3809"/>
    <cellStyle name="Euro 6" xfId="3810"/>
    <cellStyle name="Euro 7" xfId="3811"/>
    <cellStyle name="Euro 8" xfId="3812"/>
    <cellStyle name="Euro 9" xfId="3813"/>
    <cellStyle name="Excel Built-in Normal" xfId="3814"/>
    <cellStyle name="Explanatory Text 2" xfId="724"/>
    <cellStyle name="Explanatory Text 3" xfId="725"/>
    <cellStyle name="f" xfId="726"/>
    <cellStyle name="f 2" xfId="727"/>
    <cellStyle name="f_Danhmuc_Quyhoach2009" xfId="3815"/>
    <cellStyle name="f_Danhmuc_Quyhoach2009 2" xfId="3816"/>
    <cellStyle name="f_Danhmuc_Quyhoach2009 2 2" xfId="3817"/>
    <cellStyle name="Fixed" xfId="728"/>
    <cellStyle name="Fixed 10" xfId="3818"/>
    <cellStyle name="Fixed 11" xfId="3819"/>
    <cellStyle name="Fixed 12" xfId="3820"/>
    <cellStyle name="Fixed 13" xfId="3821"/>
    <cellStyle name="Fixed 14" xfId="3822"/>
    <cellStyle name="Fixed 15" xfId="3823"/>
    <cellStyle name="Fixed 16" xfId="3824"/>
    <cellStyle name="Fixed 2" xfId="729"/>
    <cellStyle name="Fixed 2 2" xfId="3825"/>
    <cellStyle name="Fixed 3" xfId="3826"/>
    <cellStyle name="Fixed 4" xfId="3827"/>
    <cellStyle name="Fixed 5" xfId="3828"/>
    <cellStyle name="Fixed 6" xfId="3829"/>
    <cellStyle name="Fixed 7" xfId="3830"/>
    <cellStyle name="Fixed 8" xfId="3831"/>
    <cellStyle name="Fixed 9" xfId="3832"/>
    <cellStyle name="Font Britannic16" xfId="3833"/>
    <cellStyle name="Font Britannic18" xfId="3834"/>
    <cellStyle name="Font CenturyCond 18" xfId="3835"/>
    <cellStyle name="Font Cond20" xfId="3836"/>
    <cellStyle name="Font LucidaSans16" xfId="3837"/>
    <cellStyle name="Font NewCenturyCond18" xfId="3838"/>
    <cellStyle name="Font Ottawa14" xfId="3839"/>
    <cellStyle name="Font Ottawa16" xfId="3840"/>
    <cellStyle name="gia" xfId="3841"/>
    <cellStyle name="GIA-MOI" xfId="3842"/>
    <cellStyle name="GIA-MOI 2" xfId="3843"/>
    <cellStyle name="Good 2" xfId="730"/>
    <cellStyle name="Good 3" xfId="731"/>
    <cellStyle name="Grey" xfId="732"/>
    <cellStyle name="Grey 10" xfId="3844"/>
    <cellStyle name="Grey 11" xfId="3845"/>
    <cellStyle name="Grey 12" xfId="3846"/>
    <cellStyle name="Grey 13" xfId="3847"/>
    <cellStyle name="Grey 14" xfId="3848"/>
    <cellStyle name="Grey 15" xfId="3849"/>
    <cellStyle name="Grey 16" xfId="3850"/>
    <cellStyle name="Grey 17" xfId="3851"/>
    <cellStyle name="Grey 2" xfId="3852"/>
    <cellStyle name="Grey 3" xfId="3853"/>
    <cellStyle name="Grey 4" xfId="3854"/>
    <cellStyle name="Grey 5" xfId="3855"/>
    <cellStyle name="Grey 6" xfId="3856"/>
    <cellStyle name="Grey 7" xfId="3857"/>
    <cellStyle name="Grey 8" xfId="3858"/>
    <cellStyle name="Grey 9" xfId="3859"/>
    <cellStyle name="Grey_KH TPCP 2016-2020 (tong hop)" xfId="3860"/>
    <cellStyle name="Group" xfId="3861"/>
    <cellStyle name="H" xfId="3862"/>
    <cellStyle name="ha" xfId="3863"/>
    <cellStyle name="HAI" xfId="733"/>
    <cellStyle name="HAI 2" xfId="734"/>
    <cellStyle name="Head 1" xfId="735"/>
    <cellStyle name="Head 1 2" xfId="736"/>
    <cellStyle name="Head 1 2 2" xfId="737"/>
    <cellStyle name="Head 1 3" xfId="738"/>
    <cellStyle name="HEADER" xfId="739"/>
    <cellStyle name="HEADER 2" xfId="3864"/>
    <cellStyle name="HEADER 3" xfId="3865"/>
    <cellStyle name="Header1" xfId="740"/>
    <cellStyle name="Header1 2" xfId="3866"/>
    <cellStyle name="Header1 2 2" xfId="3867"/>
    <cellStyle name="Header1 3" xfId="3868"/>
    <cellStyle name="Header2" xfId="741"/>
    <cellStyle name="Header2 2" xfId="3869"/>
    <cellStyle name="Header2 2 2" xfId="3870"/>
    <cellStyle name="Header2 2 2 2" xfId="3871"/>
    <cellStyle name="Header2 2 3" xfId="3872"/>
    <cellStyle name="Header2 3" xfId="3873"/>
    <cellStyle name="Header2 3 2" xfId="3874"/>
    <cellStyle name="Header2 4" xfId="3875"/>
    <cellStyle name="Heading" xfId="3876"/>
    <cellStyle name="Heading 1 2" xfId="742"/>
    <cellStyle name="Heading 1 3" xfId="743"/>
    <cellStyle name="Heading 2 2" xfId="744"/>
    <cellStyle name="Heading 2 3" xfId="745"/>
    <cellStyle name="Heading 3 2" xfId="746"/>
    <cellStyle name="Heading 4 2" xfId="747"/>
    <cellStyle name="Heading No Underline" xfId="3877"/>
    <cellStyle name="Heading With Underline" xfId="3878"/>
    <cellStyle name="HEADING1" xfId="748"/>
    <cellStyle name="HEADING1 2" xfId="749"/>
    <cellStyle name="HEADING1 2 2" xfId="750"/>
    <cellStyle name="HEADING1_1  DT 2015 - dieu chinh co cau thu (ngay 24-10-2014)" xfId="751"/>
    <cellStyle name="HEADING2" xfId="752"/>
    <cellStyle name="HEADING2 2" xfId="753"/>
    <cellStyle name="HEADING2 2 2" xfId="754"/>
    <cellStyle name="HEADING2_1  DT 2015 - dieu chinh co cau thu (ngay 24-10-2014)" xfId="755"/>
    <cellStyle name="HEADINGS" xfId="756"/>
    <cellStyle name="HEADINGS 2" xfId="757"/>
    <cellStyle name="HEADINGSTOP" xfId="758"/>
    <cellStyle name="HEADINGSTOP 2" xfId="759"/>
    <cellStyle name="headoption" xfId="760"/>
    <cellStyle name="headoption 2" xfId="3879"/>
    <cellStyle name="headoption 2 2" xfId="3880"/>
    <cellStyle name="headoption 2 2 2" xfId="3881"/>
    <cellStyle name="headoption 3" xfId="3882"/>
    <cellStyle name="headoption 3 2" xfId="3883"/>
    <cellStyle name="headoption 3 2 2" xfId="3884"/>
    <cellStyle name="headoption 4" xfId="3885"/>
    <cellStyle name="headoption 4 2" xfId="3886"/>
    <cellStyle name="Hoa-Scholl" xfId="761"/>
    <cellStyle name="Hoa-Scholl 2" xfId="762"/>
    <cellStyle name="Hoa-Scholl 2 2" xfId="3887"/>
    <cellStyle name="Hoa-Scholl 2 2 2" xfId="3888"/>
    <cellStyle name="Hoa-Scholl 3" xfId="3889"/>
    <cellStyle name="Hoa-Scholl 3 2" xfId="3890"/>
    <cellStyle name="HUY" xfId="3891"/>
    <cellStyle name="Hyperlink_Nhu%20cau%20KH%202010%20%28ODA%29(1) 2" xfId="3892"/>
    <cellStyle name="i phÝ kh¸c_B¶ng 2" xfId="3893"/>
    <cellStyle name="I.3" xfId="3894"/>
    <cellStyle name="i·0" xfId="763"/>
    <cellStyle name="i·0 2" xfId="764"/>
    <cellStyle name="ï-¾È»ê_BiÓu TB" xfId="3895"/>
    <cellStyle name="Input [yellow]" xfId="765"/>
    <cellStyle name="Input [yellow] 10" xfId="3896"/>
    <cellStyle name="Input [yellow] 10 2" xfId="3897"/>
    <cellStyle name="Input [yellow] 10 2 2" xfId="3898"/>
    <cellStyle name="Input [yellow] 11" xfId="3899"/>
    <cellStyle name="Input [yellow] 11 2" xfId="3900"/>
    <cellStyle name="Input [yellow] 11 2 2" xfId="3901"/>
    <cellStyle name="Input [yellow] 12" xfId="3902"/>
    <cellStyle name="Input [yellow] 12 2" xfId="3903"/>
    <cellStyle name="Input [yellow] 12 2 2" xfId="3904"/>
    <cellStyle name="Input [yellow] 13" xfId="3905"/>
    <cellStyle name="Input [yellow] 13 2" xfId="3906"/>
    <cellStyle name="Input [yellow] 13 2 2" xfId="3907"/>
    <cellStyle name="Input [yellow] 14" xfId="3908"/>
    <cellStyle name="Input [yellow] 14 2" xfId="3909"/>
    <cellStyle name="Input [yellow] 14 2 2" xfId="3910"/>
    <cellStyle name="Input [yellow] 15" xfId="3911"/>
    <cellStyle name="Input [yellow] 15 2" xfId="3912"/>
    <cellStyle name="Input [yellow] 15 2 2" xfId="3913"/>
    <cellStyle name="Input [yellow] 16" xfId="3914"/>
    <cellStyle name="Input [yellow] 16 2" xfId="3915"/>
    <cellStyle name="Input [yellow] 16 2 2" xfId="3916"/>
    <cellStyle name="Input [yellow] 17" xfId="3917"/>
    <cellStyle name="Input [yellow] 17 2" xfId="3918"/>
    <cellStyle name="Input [yellow] 2" xfId="3919"/>
    <cellStyle name="Input [yellow] 2 2" xfId="3920"/>
    <cellStyle name="Input [yellow] 2 2 2" xfId="3921"/>
    <cellStyle name="Input [yellow] 2 2 2 2" xfId="3922"/>
    <cellStyle name="Input [yellow] 2 3" xfId="3923"/>
    <cellStyle name="Input [yellow] 2 3 2" xfId="3924"/>
    <cellStyle name="Input [yellow] 3" xfId="3925"/>
    <cellStyle name="Input [yellow] 3 2" xfId="3926"/>
    <cellStyle name="Input [yellow] 3 2 2" xfId="3927"/>
    <cellStyle name="Input [yellow] 4" xfId="3928"/>
    <cellStyle name="Input [yellow] 4 2" xfId="3929"/>
    <cellStyle name="Input [yellow] 4 2 2" xfId="3930"/>
    <cellStyle name="Input [yellow] 5" xfId="3931"/>
    <cellStyle name="Input [yellow] 5 2" xfId="3932"/>
    <cellStyle name="Input [yellow] 5 2 2" xfId="3933"/>
    <cellStyle name="Input [yellow] 6" xfId="3934"/>
    <cellStyle name="Input [yellow] 6 2" xfId="3935"/>
    <cellStyle name="Input [yellow] 6 2 2" xfId="3936"/>
    <cellStyle name="Input [yellow] 7" xfId="3937"/>
    <cellStyle name="Input [yellow] 7 2" xfId="3938"/>
    <cellStyle name="Input [yellow] 7 2 2" xfId="3939"/>
    <cellStyle name="Input [yellow] 8" xfId="3940"/>
    <cellStyle name="Input [yellow] 8 2" xfId="3941"/>
    <cellStyle name="Input [yellow] 8 2 2" xfId="3942"/>
    <cellStyle name="Input [yellow] 9" xfId="3943"/>
    <cellStyle name="Input [yellow] 9 2" xfId="3944"/>
    <cellStyle name="Input [yellow] 9 2 2" xfId="3945"/>
    <cellStyle name="Input [yellow]_KH TPCP 2016-2020 (tong hop)" xfId="3946"/>
    <cellStyle name="Input 2" xfId="766"/>
    <cellStyle name="Input 2 2" xfId="3947"/>
    <cellStyle name="Input 2 2 2" xfId="3948"/>
    <cellStyle name="Input 2 2 2 2" xfId="3949"/>
    <cellStyle name="Input 2 2 3" xfId="3950"/>
    <cellStyle name="Input 2 3" xfId="3951"/>
    <cellStyle name="Input 2 3 2" xfId="3952"/>
    <cellStyle name="Input 2 4" xfId="3953"/>
    <cellStyle name="Input 2 4 2" xfId="3954"/>
    <cellStyle name="Input 2 5" xfId="3955"/>
    <cellStyle name="Input 3" xfId="3956"/>
    <cellStyle name="Input 3 2" xfId="3957"/>
    <cellStyle name="Input 3 2 2" xfId="3958"/>
    <cellStyle name="Input 3 2 2 2" xfId="3959"/>
    <cellStyle name="Input 3 2 3" xfId="3960"/>
    <cellStyle name="Input 3 3" xfId="3961"/>
    <cellStyle name="Input 3 3 2" xfId="3962"/>
    <cellStyle name="Input 3 4" xfId="3963"/>
    <cellStyle name="Input 3 4 2" xfId="3964"/>
    <cellStyle name="Input 3 5" xfId="3965"/>
    <cellStyle name="Input 4" xfId="3966"/>
    <cellStyle name="Input 4 2" xfId="3967"/>
    <cellStyle name="Input 4 2 2" xfId="3968"/>
    <cellStyle name="Input 4 2 2 2" xfId="3969"/>
    <cellStyle name="Input 4 2 3" xfId="3970"/>
    <cellStyle name="Input 4 3" xfId="3971"/>
    <cellStyle name="Input 4 3 2" xfId="3972"/>
    <cellStyle name="Input 4 4" xfId="3973"/>
    <cellStyle name="Input 4 4 2" xfId="3974"/>
    <cellStyle name="Input 4 5" xfId="3975"/>
    <cellStyle name="Input 5" xfId="3976"/>
    <cellStyle name="Input 5 2" xfId="3977"/>
    <cellStyle name="Input 5 2 2" xfId="3978"/>
    <cellStyle name="Input 5 2 2 2" xfId="3979"/>
    <cellStyle name="Input 5 2 3" xfId="3980"/>
    <cellStyle name="Input 5 3" xfId="3981"/>
    <cellStyle name="Input 5 3 2" xfId="3982"/>
    <cellStyle name="Input 5 4" xfId="3983"/>
    <cellStyle name="Input 5 4 2" xfId="3984"/>
    <cellStyle name="Input 5 5" xfId="3985"/>
    <cellStyle name="Input 6" xfId="3986"/>
    <cellStyle name="Input 6 2" xfId="3987"/>
    <cellStyle name="Input 6 2 2" xfId="3988"/>
    <cellStyle name="Input 6 2 2 2" xfId="3989"/>
    <cellStyle name="Input 6 2 3" xfId="3990"/>
    <cellStyle name="Input 6 3" xfId="3991"/>
    <cellStyle name="Input 6 3 2" xfId="3992"/>
    <cellStyle name="Input 6 4" xfId="3993"/>
    <cellStyle name="Input 6 4 2" xfId="3994"/>
    <cellStyle name="Input 6 5" xfId="3995"/>
    <cellStyle name="Input 7" xfId="3996"/>
    <cellStyle name="Input 7 2" xfId="3997"/>
    <cellStyle name="Input 7 2 2" xfId="3998"/>
    <cellStyle name="Input 7 2 2 2" xfId="3999"/>
    <cellStyle name="Input 7 2 3" xfId="4000"/>
    <cellStyle name="Input 7 3" xfId="4001"/>
    <cellStyle name="Input 7 3 2" xfId="4002"/>
    <cellStyle name="Input 7 4" xfId="4003"/>
    <cellStyle name="Input 7 4 2" xfId="4004"/>
    <cellStyle name="Input 7 5" xfId="4005"/>
    <cellStyle name="k" xfId="767"/>
    <cellStyle name="k_TONG HOP KINH PHI" xfId="4006"/>
    <cellStyle name="k_TONG HOP KINH PHI_!1 1 bao cao giao KH ve HTCMT vung TNB   12-12-2011" xfId="4007"/>
    <cellStyle name="k_TONG HOP KINH PHI_Bieu4HTMT" xfId="4008"/>
    <cellStyle name="k_TONG HOP KINH PHI_Bieu4HTMT_!1 1 bao cao giao KH ve HTCMT vung TNB   12-12-2011" xfId="4009"/>
    <cellStyle name="k_TONG HOP KINH PHI_Bieu4HTMT_KH TPCP vung TNB (03-1-2012)" xfId="4010"/>
    <cellStyle name="k_TONG HOP KINH PHI_KH TPCP vung TNB (03-1-2012)" xfId="4011"/>
    <cellStyle name="k_TONG HOP KINH PHI_ra soat theo 7356" xfId="4012"/>
    <cellStyle name="k_TONG HOP KINH PHI_TONG HOP CHUNG 3.2.2012 (ban cuoi)" xfId="4013"/>
    <cellStyle name="k_ÿÿÿÿÿ" xfId="4014"/>
    <cellStyle name="k_ÿÿÿÿÿ_!1 1 bao cao giao KH ve HTCMT vung TNB   12-12-2011" xfId="4015"/>
    <cellStyle name="k_ÿÿÿÿÿ_1" xfId="4016"/>
    <cellStyle name="k_ÿÿÿÿÿ_2" xfId="4017"/>
    <cellStyle name="k_ÿÿÿÿÿ_2_!1 1 bao cao giao KH ve HTCMT vung TNB   12-12-2011" xfId="4018"/>
    <cellStyle name="k_ÿÿÿÿÿ_2_Bieu4HTMT" xfId="4019"/>
    <cellStyle name="k_ÿÿÿÿÿ_2_Bieu4HTMT_!1 1 bao cao giao KH ve HTCMT vung TNB   12-12-2011" xfId="4020"/>
    <cellStyle name="k_ÿÿÿÿÿ_2_Bieu4HTMT_KH TPCP vung TNB (03-1-2012)" xfId="4021"/>
    <cellStyle name="k_ÿÿÿÿÿ_2_KH TPCP vung TNB (03-1-2012)" xfId="4022"/>
    <cellStyle name="k_ÿÿÿÿÿ_2_ra soat theo 7356" xfId="4023"/>
    <cellStyle name="k_ÿÿÿÿÿ_2_TONG HOP CHUNG 3.2.2012 (ban cuoi)" xfId="4024"/>
    <cellStyle name="k_ÿÿÿÿÿ_Bieu4HTMT" xfId="4025"/>
    <cellStyle name="k_ÿÿÿÿÿ_Bieu4HTMT_!1 1 bao cao giao KH ve HTCMT vung TNB   12-12-2011" xfId="4026"/>
    <cellStyle name="k_ÿÿÿÿÿ_Bieu4HTMT_KH TPCP vung TNB (03-1-2012)" xfId="4027"/>
    <cellStyle name="k_ÿÿÿÿÿ_KH TPCP vung TNB (03-1-2012)" xfId="4028"/>
    <cellStyle name="k_ÿÿÿÿÿ_ra soat theo 7356" xfId="4029"/>
    <cellStyle name="k_ÿÿÿÿÿ_TONG HOP CHUNG 3.2.2012 (ban cuoi)" xfId="4030"/>
    <cellStyle name="kh¸c_Bang Chi tieu" xfId="4031"/>
    <cellStyle name="khanh" xfId="768"/>
    <cellStyle name="KHANH 2" xfId="769"/>
    <cellStyle name="khung" xfId="4032"/>
    <cellStyle name="khung 2" xfId="4033"/>
    <cellStyle name="khung 2 2" xfId="4034"/>
    <cellStyle name="khung 3" xfId="4035"/>
    <cellStyle name="khung 4" xfId="4036"/>
    <cellStyle name="KLBXUNG" xfId="4037"/>
    <cellStyle name="KLBXUNG 2" xfId="4038"/>
    <cellStyle name="Ledger 17 x 11 in" xfId="770"/>
    <cellStyle name="Ledger 17 x 11 in 2" xfId="771"/>
    <cellStyle name="Ledger 17 x 11 in 2 2" xfId="4039"/>
    <cellStyle name="Ledger 17 x 11 in 3" xfId="4040"/>
    <cellStyle name="Ledger 17 x 11 in 4" xfId="4041"/>
    <cellStyle name="Ledger 17 x 11 in 5" xfId="4042"/>
    <cellStyle name="Ledger 17 x 11 in_Chi Lan gui lai Uoc thu NSNN tu dau tho 2011-2015 &amp; DB 2016-2020" xfId="772"/>
    <cellStyle name="left" xfId="4043"/>
    <cellStyle name="Line" xfId="773"/>
    <cellStyle name="Link Currency (0)" xfId="774"/>
    <cellStyle name="Link Currency (0) 10" xfId="4044"/>
    <cellStyle name="Link Currency (0) 11" xfId="4045"/>
    <cellStyle name="Link Currency (0) 12" xfId="4046"/>
    <cellStyle name="Link Currency (0) 13" xfId="4047"/>
    <cellStyle name="Link Currency (0) 14" xfId="4048"/>
    <cellStyle name="Link Currency (0) 15" xfId="4049"/>
    <cellStyle name="Link Currency (0) 16" xfId="4050"/>
    <cellStyle name="Link Currency (0) 2" xfId="4051"/>
    <cellStyle name="Link Currency (0) 3" xfId="4052"/>
    <cellStyle name="Link Currency (0) 4" xfId="4053"/>
    <cellStyle name="Link Currency (0) 5" xfId="4054"/>
    <cellStyle name="Link Currency (0) 6" xfId="4055"/>
    <cellStyle name="Link Currency (0) 7" xfId="4056"/>
    <cellStyle name="Link Currency (0) 8" xfId="4057"/>
    <cellStyle name="Link Currency (0) 9" xfId="4058"/>
    <cellStyle name="Link Currency (2)" xfId="775"/>
    <cellStyle name="Link Currency (2) 10" xfId="4059"/>
    <cellStyle name="Link Currency (2) 11" xfId="4060"/>
    <cellStyle name="Link Currency (2) 12" xfId="4061"/>
    <cellStyle name="Link Currency (2) 13" xfId="4062"/>
    <cellStyle name="Link Currency (2) 14" xfId="4063"/>
    <cellStyle name="Link Currency (2) 15" xfId="4064"/>
    <cellStyle name="Link Currency (2) 16" xfId="4065"/>
    <cellStyle name="Link Currency (2) 2" xfId="4066"/>
    <cellStyle name="Link Currency (2) 3" xfId="4067"/>
    <cellStyle name="Link Currency (2) 4" xfId="4068"/>
    <cellStyle name="Link Currency (2) 5" xfId="4069"/>
    <cellStyle name="Link Currency (2) 6" xfId="4070"/>
    <cellStyle name="Link Currency (2) 7" xfId="4071"/>
    <cellStyle name="Link Currency (2) 8" xfId="4072"/>
    <cellStyle name="Link Currency (2) 9" xfId="4073"/>
    <cellStyle name="Link Units (0)" xfId="776"/>
    <cellStyle name="Link Units (0) 10" xfId="4074"/>
    <cellStyle name="Link Units (0) 11" xfId="4075"/>
    <cellStyle name="Link Units (0) 12" xfId="4076"/>
    <cellStyle name="Link Units (0) 13" xfId="4077"/>
    <cellStyle name="Link Units (0) 14" xfId="4078"/>
    <cellStyle name="Link Units (0) 15" xfId="4079"/>
    <cellStyle name="Link Units (0) 16" xfId="4080"/>
    <cellStyle name="Link Units (0) 2" xfId="4081"/>
    <cellStyle name="Link Units (0) 3" xfId="4082"/>
    <cellStyle name="Link Units (0) 4" xfId="4083"/>
    <cellStyle name="Link Units (0) 5" xfId="4084"/>
    <cellStyle name="Link Units (0) 6" xfId="4085"/>
    <cellStyle name="Link Units (0) 7" xfId="4086"/>
    <cellStyle name="Link Units (0) 8" xfId="4087"/>
    <cellStyle name="Link Units (0) 9" xfId="4088"/>
    <cellStyle name="Link Units (1)" xfId="777"/>
    <cellStyle name="Link Units (1) 10" xfId="4089"/>
    <cellStyle name="Link Units (1) 11" xfId="4090"/>
    <cellStyle name="Link Units (1) 12" xfId="4091"/>
    <cellStyle name="Link Units (1) 13" xfId="4092"/>
    <cellStyle name="Link Units (1) 14" xfId="4093"/>
    <cellStyle name="Link Units (1) 15" xfId="4094"/>
    <cellStyle name="Link Units (1) 16" xfId="4095"/>
    <cellStyle name="Link Units (1) 2" xfId="4096"/>
    <cellStyle name="Link Units (1) 3" xfId="4097"/>
    <cellStyle name="Link Units (1) 4" xfId="4098"/>
    <cellStyle name="Link Units (1) 5" xfId="4099"/>
    <cellStyle name="Link Units (1) 6" xfId="4100"/>
    <cellStyle name="Link Units (1) 7" xfId="4101"/>
    <cellStyle name="Link Units (1) 8" xfId="4102"/>
    <cellStyle name="Link Units (1) 9" xfId="4103"/>
    <cellStyle name="Link Units (2)" xfId="778"/>
    <cellStyle name="Link Units (2) 10" xfId="4104"/>
    <cellStyle name="Link Units (2) 11" xfId="4105"/>
    <cellStyle name="Link Units (2) 12" xfId="4106"/>
    <cellStyle name="Link Units (2) 13" xfId="4107"/>
    <cellStyle name="Link Units (2) 14" xfId="4108"/>
    <cellStyle name="Link Units (2) 15" xfId="4109"/>
    <cellStyle name="Link Units (2) 16" xfId="4110"/>
    <cellStyle name="Link Units (2) 2" xfId="4111"/>
    <cellStyle name="Link Units (2) 3" xfId="4112"/>
    <cellStyle name="Link Units (2) 4" xfId="4113"/>
    <cellStyle name="Link Units (2) 5" xfId="4114"/>
    <cellStyle name="Link Units (2) 6" xfId="4115"/>
    <cellStyle name="Link Units (2) 7" xfId="4116"/>
    <cellStyle name="Link Units (2) 8" xfId="4117"/>
    <cellStyle name="Link Units (2) 9" xfId="4118"/>
    <cellStyle name="Linked Cell 2" xfId="779"/>
    <cellStyle name="Loai CBDT" xfId="4119"/>
    <cellStyle name="Loai CT" xfId="4120"/>
    <cellStyle name="Loai GD" xfId="4121"/>
    <cellStyle name="MAU" xfId="780"/>
    <cellStyle name="MAU 2" xfId="4122"/>
    <cellStyle name="MAU 2 2" xfId="4123"/>
    <cellStyle name="MAU 3" xfId="4124"/>
    <cellStyle name="Migliaia (0)_CALPREZZ" xfId="4125"/>
    <cellStyle name="Migliaia_ PESO ELETTR." xfId="4126"/>
    <cellStyle name="Millares [0]_Well Timing" xfId="781"/>
    <cellStyle name="Millares_Well Timing" xfId="782"/>
    <cellStyle name="Milliers [0]_      " xfId="783"/>
    <cellStyle name="Milliers_      " xfId="784"/>
    <cellStyle name="Model" xfId="785"/>
    <cellStyle name="Model 2" xfId="4127"/>
    <cellStyle name="Model 3" xfId="4128"/>
    <cellStyle name="moi" xfId="786"/>
    <cellStyle name="moi 2" xfId="787"/>
    <cellStyle name="moi 2 2" xfId="788"/>
    <cellStyle name="moi 3" xfId="789"/>
    <cellStyle name="moi 3 2" xfId="4129"/>
    <cellStyle name="moi 4" xfId="4130"/>
    <cellStyle name="moi_K duoc xoa" xfId="790"/>
    <cellStyle name="Moneda [0]_Well Timing" xfId="791"/>
    <cellStyle name="Moneda_Well Timing" xfId="792"/>
    <cellStyle name="Monétaire [0]_      " xfId="793"/>
    <cellStyle name="Monétaire_      " xfId="794"/>
    <cellStyle name="n" xfId="795"/>
    <cellStyle name="n_Book1_Bieu du thao QD von ho tro co MT 3 2" xfId="4131"/>
    <cellStyle name="Neutral 2" xfId="796"/>
    <cellStyle name="New" xfId="797"/>
    <cellStyle name="New 2" xfId="798"/>
    <cellStyle name="New 2 2" xfId="4132"/>
    <cellStyle name="New Times Roman" xfId="799"/>
    <cellStyle name="New Times Roman 2" xfId="800"/>
    <cellStyle name="New Times Roman_1  DT 2015 - dieu chinh co cau thu (ngay 24-10-2014)" xfId="801"/>
    <cellStyle name="nga" xfId="4133"/>
    <cellStyle name="nga 2" xfId="4134"/>
    <cellStyle name="no dec" xfId="802"/>
    <cellStyle name="no dec 2" xfId="803"/>
    <cellStyle name="no dec 2 2" xfId="4135"/>
    <cellStyle name="ÑONVÒ" xfId="804"/>
    <cellStyle name="ÑONVÒ 2" xfId="4136"/>
    <cellStyle name="ÑONVÒ 2 2" xfId="4137"/>
    <cellStyle name="ÑONVÒ 2 2 2" xfId="4138"/>
    <cellStyle name="ÑONVÒ 3" xfId="4139"/>
    <cellStyle name="ÑONVÒ 3 2" xfId="4140"/>
    <cellStyle name="Normal" xfId="0" builtinId="0"/>
    <cellStyle name="Normal - Style1" xfId="805"/>
    <cellStyle name="Normal - Style1 2" xfId="806"/>
    <cellStyle name="Normal - Style1 2 2" xfId="4141"/>
    <cellStyle name="Normal - Style1 3" xfId="807"/>
    <cellStyle name="Normal - Style1 4" xfId="4142"/>
    <cellStyle name="Normal - Style1_KH TPCP 2016-2020 (tong hop)" xfId="4143"/>
    <cellStyle name="Normal - 유형1" xfId="4144"/>
    <cellStyle name="Normal 10" xfId="808"/>
    <cellStyle name="Normal 10 10" xfId="4145"/>
    <cellStyle name="Normal 10 2" xfId="809"/>
    <cellStyle name="Normal 10 2 10" xfId="4146"/>
    <cellStyle name="Normal 10 2 2" xfId="4147"/>
    <cellStyle name="Normal 10 2 2 2" xfId="4148"/>
    <cellStyle name="Normal 10 2 24" xfId="4149"/>
    <cellStyle name="Normal 10 2 28" xfId="4150"/>
    <cellStyle name="Normal 10 2 3" xfId="4151"/>
    <cellStyle name="Normal 10 2 3 2" xfId="4152"/>
    <cellStyle name="Normal 10 2 4" xfId="4153"/>
    <cellStyle name="Normal 10 2 9" xfId="4154"/>
    <cellStyle name="Normal 10 3" xfId="810"/>
    <cellStyle name="Normal 10 3 2" xfId="4155"/>
    <cellStyle name="Normal 10 3 2 2" xfId="4156"/>
    <cellStyle name="Normal 10 4" xfId="4157"/>
    <cellStyle name="Normal 10 4 2 2" xfId="4158"/>
    <cellStyle name="Normal 10 4_Bieu Đau tu KH 2016 tu so 9 den so 21 ( chinh thuc trinh  UBND Tinh)" xfId="4159"/>
    <cellStyle name="Normal 10 5" xfId="4160"/>
    <cellStyle name="Normal 10 6" xfId="4161"/>
    <cellStyle name="Normal 10 7" xfId="4162"/>
    <cellStyle name="Normal 10 7 2" xfId="4163"/>
    <cellStyle name="Normal 10 7 3" xfId="4164"/>
    <cellStyle name="Normal 10 7 3 2" xfId="4165"/>
    <cellStyle name="Normal 10 7 4" xfId="4166"/>
    <cellStyle name="Normal 10 7 5" xfId="4167"/>
    <cellStyle name="Normal 10 8" xfId="4168"/>
    <cellStyle name="Normal 10 9" xfId="4169"/>
    <cellStyle name="Normal 10_05-12  KH trung han 2016-2020 - Liem Thinh edited" xfId="4170"/>
    <cellStyle name="Normal 107" xfId="4171"/>
    <cellStyle name="Normal 11" xfId="811"/>
    <cellStyle name="Normal 11 2" xfId="812"/>
    <cellStyle name="Normal 11 2 2" xfId="4172"/>
    <cellStyle name="Normal 11 2 3" xfId="1428"/>
    <cellStyle name="Normal 11 3" xfId="4173"/>
    <cellStyle name="Normal 11 3 2" xfId="4174"/>
    <cellStyle name="Normal 11 3 2 2" xfId="4175"/>
    <cellStyle name="Normal 11 3 3" xfId="4176"/>
    <cellStyle name="Normal 11 3 3 2" xfId="4177"/>
    <cellStyle name="Normal 11 3 3 2 2" xfId="4178"/>
    <cellStyle name="Normal 11 3 3 3" xfId="4179"/>
    <cellStyle name="Normal 11 3 4" xfId="4180"/>
    <cellStyle name="Normal 11 3 4 2" xfId="4181"/>
    <cellStyle name="Normal 11 3 4 2 2" xfId="4182"/>
    <cellStyle name="Normal 11 3 4 2 2 2" xfId="4183"/>
    <cellStyle name="Normal 11 3 4 2 2 2 2" xfId="4184"/>
    <cellStyle name="Normal 11 3 4 2 2 3" xfId="4185"/>
    <cellStyle name="Normal 11 3 4 2 3" xfId="4186"/>
    <cellStyle name="Normal 11 3 4 2 3 2" xfId="4187"/>
    <cellStyle name="Normal 11 3 4 2 4" xfId="4188"/>
    <cellStyle name="Normal 11 3 4 3" xfId="4189"/>
    <cellStyle name="Normal 11 3 4 3 2" xfId="4190"/>
    <cellStyle name="Normal 11 3 4 3 2 2" xfId="4191"/>
    <cellStyle name="Normal 11 3 4 3 2 2 2" xfId="4192"/>
    <cellStyle name="Normal 11 3 4 3 2 3" xfId="4193"/>
    <cellStyle name="Normal 11 3 4 3 3" xfId="4194"/>
    <cellStyle name="Normal 11 3 4 3 3 2" xfId="4195"/>
    <cellStyle name="Normal 11 3 4 3 4" xfId="4196"/>
    <cellStyle name="Normal 11 3 4 4" xfId="4197"/>
    <cellStyle name="Normal 11 3 4 4 2" xfId="4198"/>
    <cellStyle name="Normal 11 3 4 5" xfId="4199"/>
    <cellStyle name="Normal 11 3 4 6" xfId="4200"/>
    <cellStyle name="Normal 11 3 5" xfId="4201"/>
    <cellStyle name="Normal 11 4" xfId="4202"/>
    <cellStyle name="Normal 12" xfId="813"/>
    <cellStyle name="Normal 12 2" xfId="814"/>
    <cellStyle name="Normal 12 2 2" xfId="4203"/>
    <cellStyle name="Normal 12 3" xfId="815"/>
    <cellStyle name="Normal 12 3 2" xfId="4204"/>
    <cellStyle name="Normal 12 4" xfId="4205"/>
    <cellStyle name="Normal 13" xfId="816"/>
    <cellStyle name="Normal 13 2" xfId="817"/>
    <cellStyle name="Normal 13 3" xfId="818"/>
    <cellStyle name="Normal 13 4" xfId="4206"/>
    <cellStyle name="Normal 14" xfId="819"/>
    <cellStyle name="Normal 14 2" xfId="820"/>
    <cellStyle name="Normal 14 2 2" xfId="4207"/>
    <cellStyle name="Normal 14 3" xfId="821"/>
    <cellStyle name="Normal 14 4" xfId="4208"/>
    <cellStyle name="Normal 14_Bieu 2018_chuan" xfId="822"/>
    <cellStyle name="Normal 148" xfId="823"/>
    <cellStyle name="Normal 15" xfId="824"/>
    <cellStyle name="Normal 15 2" xfId="825"/>
    <cellStyle name="Normal 15 3" xfId="826"/>
    <cellStyle name="Normal 15 4" xfId="4209"/>
    <cellStyle name="Normal 16" xfId="827"/>
    <cellStyle name="Normal 16 2" xfId="828"/>
    <cellStyle name="Normal 16 2 2" xfId="4210"/>
    <cellStyle name="Normal 16 2 2 2" xfId="4211"/>
    <cellStyle name="Normal 16 2 2 2 2" xfId="4212"/>
    <cellStyle name="Normal 16 2 2 3" xfId="4213"/>
    <cellStyle name="Normal 16 2 2 4" xfId="4214"/>
    <cellStyle name="Normal 16 2 3" xfId="4215"/>
    <cellStyle name="Normal 16 2 3 2" xfId="4216"/>
    <cellStyle name="Normal 16 2 3 2 2" xfId="4217"/>
    <cellStyle name="Normal 16 2 3 3" xfId="4218"/>
    <cellStyle name="Normal 16 2 4" xfId="4219"/>
    <cellStyle name="Normal 16 3" xfId="4220"/>
    <cellStyle name="Normal 16 4" xfId="4221"/>
    <cellStyle name="Normal 16 4 2" xfId="4222"/>
    <cellStyle name="Normal 16 4 2 2" xfId="4223"/>
    <cellStyle name="Normal 16 4 3" xfId="4224"/>
    <cellStyle name="Normal 16 5" xfId="4225"/>
    <cellStyle name="Normal 16 5 2" xfId="4226"/>
    <cellStyle name="Normal 16 5 2 2" xfId="4227"/>
    <cellStyle name="Normal 16 5 3" xfId="4228"/>
    <cellStyle name="Normal 16 6" xfId="4229"/>
    <cellStyle name="Normal 17" xfId="829"/>
    <cellStyle name="Normal 17 2" xfId="830"/>
    <cellStyle name="Normal 17 3 2" xfId="4230"/>
    <cellStyle name="Normal 17 3 2 2" xfId="4231"/>
    <cellStyle name="Normal 17 3 2 2 2" xfId="4232"/>
    <cellStyle name="Normal 17 3 2 2 2 2" xfId="4233"/>
    <cellStyle name="Normal 17 3 2 2 3" xfId="4234"/>
    <cellStyle name="Normal 17 3 2 3" xfId="4235"/>
    <cellStyle name="Normal 17 3 2 3 2" xfId="4236"/>
    <cellStyle name="Normal 17 3 2 3 2 2" xfId="4237"/>
    <cellStyle name="Normal 17 3 2 3 3" xfId="4238"/>
    <cellStyle name="Normal 17 3 2 4" xfId="4239"/>
    <cellStyle name="Normal 17 3 2 4 2" xfId="4240"/>
    <cellStyle name="Normal 17 3 2 5" xfId="4241"/>
    <cellStyle name="Normal 18" xfId="831"/>
    <cellStyle name="Normal 18 2" xfId="832"/>
    <cellStyle name="Normal 18 2 2" xfId="4242"/>
    <cellStyle name="Normal 18 2 3" xfId="4243"/>
    <cellStyle name="Normal 18 3" xfId="4244"/>
    <cellStyle name="Normal 18 4" xfId="4245"/>
    <cellStyle name="Normal 18 5" xfId="4246"/>
    <cellStyle name="Normal 18_05-12  KH trung han 2016-2020 - Liem Thinh edited" xfId="4247"/>
    <cellStyle name="Normal 19" xfId="833"/>
    <cellStyle name="Normal 19 2" xfId="834"/>
    <cellStyle name="Normal 19 2 2" xfId="4248"/>
    <cellStyle name="Normal 19 3" xfId="4249"/>
    <cellStyle name="Normal 19 4" xfId="4250"/>
    <cellStyle name="Normal 2" xfId="835"/>
    <cellStyle name="Normal 2 10" xfId="836"/>
    <cellStyle name="Normal 2 10 2" xfId="4251"/>
    <cellStyle name="Normal 2 10 3 2" xfId="4252"/>
    <cellStyle name="Normal 2 11" xfId="4253"/>
    <cellStyle name="Normal 2 11 2" xfId="4254"/>
    <cellStyle name="Normal 2 12" xfId="4255"/>
    <cellStyle name="Normal 2 12 2" xfId="4256"/>
    <cellStyle name="Normal 2 13" xfId="4257"/>
    <cellStyle name="Normal 2 13 2" xfId="4258"/>
    <cellStyle name="Normal 2 14" xfId="4259"/>
    <cellStyle name="Normal 2 14 2" xfId="4260"/>
    <cellStyle name="Normal 2 14_Phuongangiao 1-giaoxulykythuat" xfId="4261"/>
    <cellStyle name="Normal 2 15" xfId="4262"/>
    <cellStyle name="Normal 2 16" xfId="4263"/>
    <cellStyle name="Normal 2 17" xfId="4264"/>
    <cellStyle name="Normal 2 18" xfId="4265"/>
    <cellStyle name="Normal 2 19" xfId="4266"/>
    <cellStyle name="Normal 2 2" xfId="837"/>
    <cellStyle name="Normal 2 2 10" xfId="4267"/>
    <cellStyle name="Normal 2 2 10 2" xfId="4268"/>
    <cellStyle name="Normal 2 2 11" xfId="4269"/>
    <cellStyle name="Normal 2 2 12" xfId="4270"/>
    <cellStyle name="Normal 2 2 13" xfId="4271"/>
    <cellStyle name="Normal 2 2 14" xfId="4272"/>
    <cellStyle name="Normal 2 2 15" xfId="4273"/>
    <cellStyle name="Normal 2 2 16" xfId="4274"/>
    <cellStyle name="Normal 2 2 2" xfId="838"/>
    <cellStyle name="Normal 2 2 2 2" xfId="839"/>
    <cellStyle name="Normal 2 2 2 2 2" xfId="4275"/>
    <cellStyle name="Normal 2 2 2 3" xfId="4276"/>
    <cellStyle name="Normal 2 2 2 4" xfId="4277"/>
    <cellStyle name="Normal 2 2 2 5" xfId="4278"/>
    <cellStyle name="Normal 2 2 3" xfId="840"/>
    <cellStyle name="Normal 2 2 3 2" xfId="4279"/>
    <cellStyle name="Normal 2 2 33 4" xfId="4280"/>
    <cellStyle name="Normal 2 2 33 4 2" xfId="4281"/>
    <cellStyle name="Normal 2 2 33 4 2 2" xfId="4282"/>
    <cellStyle name="Normal 2 2 33 4 2 2 2" xfId="4283"/>
    <cellStyle name="Normal 2 2 33 4 2 3" xfId="4284"/>
    <cellStyle name="Normal 2 2 33 4 3" xfId="4285"/>
    <cellStyle name="Normal 2 2 33 4 3 2" xfId="4286"/>
    <cellStyle name="Normal 2 2 33 4 4" xfId="4287"/>
    <cellStyle name="Normal 2 2 4" xfId="841"/>
    <cellStyle name="Normal 2 2 4 2" xfId="4288"/>
    <cellStyle name="Normal 2 2 4 3" xfId="4289"/>
    <cellStyle name="Normal 2 2 5" xfId="4290"/>
    <cellStyle name="Normal 2 2 6" xfId="4291"/>
    <cellStyle name="Normal 2 2 7" xfId="4292"/>
    <cellStyle name="Normal 2 2 8" xfId="4293"/>
    <cellStyle name="Normal 2 2 9" xfId="4294"/>
    <cellStyle name="Normal 2 2_Bieu chi tiet tang quy mo, dch ky thuat 4" xfId="4295"/>
    <cellStyle name="Normal 2 20" xfId="4296"/>
    <cellStyle name="Normal 2 21" xfId="4297"/>
    <cellStyle name="Normal 2 22" xfId="4298"/>
    <cellStyle name="Normal 2 23" xfId="4299"/>
    <cellStyle name="Normal 2 24" xfId="4300"/>
    <cellStyle name="Normal 2 25" xfId="4301"/>
    <cellStyle name="Normal 2 26" xfId="4302"/>
    <cellStyle name="Normal 2 26 2" xfId="4303"/>
    <cellStyle name="Normal 2 27" xfId="4304"/>
    <cellStyle name="Normal 2 27 2" xfId="4305"/>
    <cellStyle name="Normal 2 28" xfId="4306"/>
    <cellStyle name="Normal 2 28 2" xfId="4307"/>
    <cellStyle name="Normal 2 28 2 2" xfId="4308"/>
    <cellStyle name="Normal 2 28 3" xfId="4309"/>
    <cellStyle name="Normal 2 29" xfId="4310"/>
    <cellStyle name="Normal 2 29 2" xfId="4311"/>
    <cellStyle name="Normal 2 3" xfId="842"/>
    <cellStyle name="Normal 2 3 2" xfId="843"/>
    <cellStyle name="Normal 2 3 2 2" xfId="4312"/>
    <cellStyle name="Normal 2 3 3" xfId="844"/>
    <cellStyle name="Normal 2 3 3 2" xfId="845"/>
    <cellStyle name="Normal 2 3 4" xfId="846"/>
    <cellStyle name="Normal 2 3_1. Du toan 2015 - Chinh thuc (29-5-2014)" xfId="847"/>
    <cellStyle name="Normal 2 30" xfId="4313"/>
    <cellStyle name="Normal 2 31" xfId="4314"/>
    <cellStyle name="Normal 2 32" xfId="4315"/>
    <cellStyle name="Normal 2 33" xfId="4316"/>
    <cellStyle name="Normal 2 34" xfId="4317"/>
    <cellStyle name="Normal 2 35" xfId="4318"/>
    <cellStyle name="Normal 2 35 2" xfId="4319"/>
    <cellStyle name="Normal 2 36" xfId="4320"/>
    <cellStyle name="Normal 2 37" xfId="4321"/>
    <cellStyle name="Normal 2 38" xfId="4322"/>
    <cellStyle name="Normal 2 39" xfId="4323"/>
    <cellStyle name="Normal 2 4" xfId="848"/>
    <cellStyle name="Normal 2 4 2" xfId="849"/>
    <cellStyle name="Normal 2 4 2 2" xfId="4324"/>
    <cellStyle name="Normal 2 4 2 3" xfId="4325"/>
    <cellStyle name="Normal 2 4 3" xfId="850"/>
    <cellStyle name="Normal 2 4 3 2" xfId="4326"/>
    <cellStyle name="Normal 2 4 4" xfId="851"/>
    <cellStyle name="Normal 2 4 5" xfId="4327"/>
    <cellStyle name="Normal 2 40" xfId="4328"/>
    <cellStyle name="Normal 2 41" xfId="4329"/>
    <cellStyle name="Normal 2 42" xfId="4330"/>
    <cellStyle name="Normal 2 43" xfId="4331"/>
    <cellStyle name="Normal 2 44" xfId="4332"/>
    <cellStyle name="Normal 2 45" xfId="4333"/>
    <cellStyle name="Normal 2 46" xfId="4334"/>
    <cellStyle name="Normal 2 5" xfId="852"/>
    <cellStyle name="Normal 2 5 2" xfId="4335"/>
    <cellStyle name="Normal 2 6" xfId="853"/>
    <cellStyle name="Normal 2 6 2" xfId="4336"/>
    <cellStyle name="Normal 2 7" xfId="854"/>
    <cellStyle name="Normal 2 7 2" xfId="4337"/>
    <cellStyle name="Normal 2 8" xfId="855"/>
    <cellStyle name="Normal 2 8 2" xfId="4338"/>
    <cellStyle name="Normal 2 9" xfId="856"/>
    <cellStyle name="Normal 2 9 2" xfId="4339"/>
    <cellStyle name="Normal 2_05-12  KH trung han 2016-2020 - Liem Thinh edited" xfId="4340"/>
    <cellStyle name="Normal 20" xfId="857"/>
    <cellStyle name="Normal 20 2" xfId="858"/>
    <cellStyle name="Normal 20 3" xfId="4341"/>
    <cellStyle name="Normal 21" xfId="859"/>
    <cellStyle name="Normal 21 2" xfId="860"/>
    <cellStyle name="Normal 22" xfId="861"/>
    <cellStyle name="Normal 22 2" xfId="862"/>
    <cellStyle name="Normal 23" xfId="863"/>
    <cellStyle name="Normal 23 2" xfId="864"/>
    <cellStyle name="Normal 23 3" xfId="4342"/>
    <cellStyle name="Normal 24" xfId="865"/>
    <cellStyle name="Normal 24 2" xfId="866"/>
    <cellStyle name="Normal 24 2 2" xfId="4343"/>
    <cellStyle name="Normal 25" xfId="867"/>
    <cellStyle name="Normal 25 2" xfId="868"/>
    <cellStyle name="Normal 25 3" xfId="4344"/>
    <cellStyle name="Normal 26" xfId="869"/>
    <cellStyle name="Normal 26 2" xfId="870"/>
    <cellStyle name="Normal 27" xfId="871"/>
    <cellStyle name="Normal 27 2" xfId="872"/>
    <cellStyle name="Normal 28" xfId="873"/>
    <cellStyle name="Normal 28 2" xfId="874"/>
    <cellStyle name="Normal 28 3" xfId="875"/>
    <cellStyle name="Normal 29" xfId="876"/>
    <cellStyle name="Normal 29 2" xfId="877"/>
    <cellStyle name="Normal 3" xfId="878"/>
    <cellStyle name="Normal 3 10" xfId="879"/>
    <cellStyle name="Normal 3 11" xfId="4345"/>
    <cellStyle name="Normal 3 12" xfId="4346"/>
    <cellStyle name="Normal 3 13" xfId="4347"/>
    <cellStyle name="Normal 3 14" xfId="4348"/>
    <cellStyle name="Normal 3 15" xfId="4349"/>
    <cellStyle name="Normal 3 16" xfId="4350"/>
    <cellStyle name="Normal 3 17" xfId="4351"/>
    <cellStyle name="Normal 3 18" xfId="4352"/>
    <cellStyle name="Normal 3 19" xfId="4353"/>
    <cellStyle name="Normal 3 2" xfId="880"/>
    <cellStyle name="Normal 3 2 2" xfId="881"/>
    <cellStyle name="Normal 3 2 2 2" xfId="4354"/>
    <cellStyle name="Normal 3 2 3" xfId="882"/>
    <cellStyle name="Normal 3 2 3 2" xfId="4355"/>
    <cellStyle name="Normal 3 2 4" xfId="883"/>
    <cellStyle name="Normal 3 2 5" xfId="4356"/>
    <cellStyle name="Normal 3 2 5 2" xfId="4357"/>
    <cellStyle name="Normal 3 2 5 2 2" xfId="4358"/>
    <cellStyle name="Normal 3 2 5 3" xfId="4359"/>
    <cellStyle name="Normal 3 2 6" xfId="4360"/>
    <cellStyle name="Normal 3 2 6 2" xfId="4361"/>
    <cellStyle name="Normal 3 2 6 2 2" xfId="4362"/>
    <cellStyle name="Normal 3 2 6 3" xfId="4363"/>
    <cellStyle name="Normal 3 2 7" xfId="4364"/>
    <cellStyle name="Normal 3 2 7 2" xfId="4365"/>
    <cellStyle name="Normal 3 2 8" xfId="4366"/>
    <cellStyle name="Normal 3 2 8 2" xfId="4367"/>
    <cellStyle name="Normal 3 2 9" xfId="4368"/>
    <cellStyle name="Normal 3 2_1. 6 thang 2014 va so CK (7-6-2014)" xfId="884"/>
    <cellStyle name="Normal 3 3" xfId="885"/>
    <cellStyle name="Normal 3 3 2" xfId="886"/>
    <cellStyle name="Normal 3 3 3" xfId="4369"/>
    <cellStyle name="Normal 3 4" xfId="887"/>
    <cellStyle name="Normal 3 4 2" xfId="888"/>
    <cellStyle name="Normal 3 4 3" xfId="4370"/>
    <cellStyle name="Normal 3 5" xfId="889"/>
    <cellStyle name="Normal 3 6" xfId="890"/>
    <cellStyle name="Normal 3 7" xfId="891"/>
    <cellStyle name="Normal 3 8" xfId="892"/>
    <cellStyle name="Normal 3 9" xfId="893"/>
    <cellStyle name="Normal 3_1  DT 2014 - TBao So Ktra (SDBS)-" xfId="894"/>
    <cellStyle name="Normal 30" xfId="895"/>
    <cellStyle name="Normal 30 2" xfId="896"/>
    <cellStyle name="Normal 30 2 2" xfId="4371"/>
    <cellStyle name="Normal 30 2 2 2" xfId="4372"/>
    <cellStyle name="Normal 30 2 3" xfId="4373"/>
    <cellStyle name="Normal 30 3" xfId="4374"/>
    <cellStyle name="Normal 30 3 2" xfId="4375"/>
    <cellStyle name="Normal 30 3 2 2" xfId="4376"/>
    <cellStyle name="Normal 30 3 3" xfId="4377"/>
    <cellStyle name="Normal 30 4" xfId="4378"/>
    <cellStyle name="Normal 30 4 2" xfId="4379"/>
    <cellStyle name="Normal 30 5" xfId="4380"/>
    <cellStyle name="Normal 30 6" xfId="4381"/>
    <cellStyle name="Normal 31" xfId="897"/>
    <cellStyle name="Normal 31 2" xfId="898"/>
    <cellStyle name="Normal 31 2 2" xfId="4382"/>
    <cellStyle name="Normal 31 2 2 2" xfId="4383"/>
    <cellStyle name="Normal 31 2 3" xfId="4384"/>
    <cellStyle name="Normal 31 2 3 2" xfId="4385"/>
    <cellStyle name="Normal 31 2 3 2 2" xfId="4386"/>
    <cellStyle name="Normal 31 2 3 3" xfId="4387"/>
    <cellStyle name="Normal 31 2 3 3 2" xfId="4388"/>
    <cellStyle name="Normal 31 3" xfId="4389"/>
    <cellStyle name="Normal 31 3 2" xfId="4390"/>
    <cellStyle name="Normal 31 3 2 2" xfId="4391"/>
    <cellStyle name="Normal 31 3 3" xfId="4392"/>
    <cellStyle name="Normal 31 4" xfId="4393"/>
    <cellStyle name="Normal 31 4 2" xfId="4394"/>
    <cellStyle name="Normal 31 5" xfId="4395"/>
    <cellStyle name="Normal 32" xfId="899"/>
    <cellStyle name="Normal 32 2" xfId="900"/>
    <cellStyle name="Normal 32 2 2" xfId="4396"/>
    <cellStyle name="Normal 32 2 2 2" xfId="4397"/>
    <cellStyle name="Normal 32 2 3" xfId="4398"/>
    <cellStyle name="Normal 33" xfId="901"/>
    <cellStyle name="Normal 33 2" xfId="902"/>
    <cellStyle name="Normal 33 3" xfId="4399"/>
    <cellStyle name="Normal 34" xfId="903"/>
    <cellStyle name="Normal 34 2" xfId="904"/>
    <cellStyle name="Normal 34 3" xfId="905"/>
    <cellStyle name="Normal 35" xfId="906"/>
    <cellStyle name="Normal 35 2" xfId="907"/>
    <cellStyle name="Normal 36" xfId="908"/>
    <cellStyle name="Normal 36 2" xfId="909"/>
    <cellStyle name="Normal 36 3" xfId="910"/>
    <cellStyle name="Normal 37" xfId="911"/>
    <cellStyle name="Normal 37 2" xfId="912"/>
    <cellStyle name="Normal 37 2 2" xfId="4400"/>
    <cellStyle name="Normal 37 2 3" xfId="4401"/>
    <cellStyle name="Normal 37 2 3 2" xfId="4402"/>
    <cellStyle name="Normal 37 2 3 3" xfId="4403"/>
    <cellStyle name="Normal 37 2 4" xfId="4404"/>
    <cellStyle name="Normal 37 2 5" xfId="4405"/>
    <cellStyle name="Normal 37 3" xfId="4406"/>
    <cellStyle name="Normal 37 3 2" xfId="4407"/>
    <cellStyle name="Normal 37 3 2 2" xfId="4408"/>
    <cellStyle name="Normal 37 3 2 3" xfId="4409"/>
    <cellStyle name="Normal 37 3 3" xfId="4410"/>
    <cellStyle name="Normal 37 3 4" xfId="4411"/>
    <cellStyle name="Normal 37 4" xfId="4412"/>
    <cellStyle name="Normal 37 4 2" xfId="4413"/>
    <cellStyle name="Normal 37 4 3" xfId="4414"/>
    <cellStyle name="Normal 37 5" xfId="4415"/>
    <cellStyle name="Normal 37 6" xfId="4416"/>
    <cellStyle name="Normal 38" xfId="913"/>
    <cellStyle name="Normal 38 2" xfId="914"/>
    <cellStyle name="Normal 38 2 2" xfId="4417"/>
    <cellStyle name="Normal 38 2 2 2" xfId="4418"/>
    <cellStyle name="Normal 38 2 2 3" xfId="4419"/>
    <cellStyle name="Normal 38 2 3" xfId="4420"/>
    <cellStyle name="Normal 38 2 4" xfId="4421"/>
    <cellStyle name="Normal 39" xfId="915"/>
    <cellStyle name="Normal 39 2" xfId="916"/>
    <cellStyle name="Normal 39 2 2" xfId="4422"/>
    <cellStyle name="Normal 39 2 2 2" xfId="4423"/>
    <cellStyle name="Normal 39 2 3" xfId="4424"/>
    <cellStyle name="Normal 39 3" xfId="917"/>
    <cellStyle name="Normal 39 3 2" xfId="4425"/>
    <cellStyle name="Normal 39 3 2 2" xfId="4426"/>
    <cellStyle name="Normal 39 3 3" xfId="4427"/>
    <cellStyle name="Normal 4" xfId="918"/>
    <cellStyle name="Normal 4 10" xfId="919"/>
    <cellStyle name="Normal 4 11" xfId="4428"/>
    <cellStyle name="Normal 4 12" xfId="4429"/>
    <cellStyle name="Normal 4 13" xfId="4430"/>
    <cellStyle name="Normal 4 14" xfId="4431"/>
    <cellStyle name="Normal 4 15" xfId="4432"/>
    <cellStyle name="Normal 4 16" xfId="4433"/>
    <cellStyle name="Normal 4 17" xfId="4434"/>
    <cellStyle name="Normal 4 2" xfId="920"/>
    <cellStyle name="Normal 4 2 2" xfId="921"/>
    <cellStyle name="Normal 4 2 2 2" xfId="4435"/>
    <cellStyle name="Normal 4 3" xfId="922"/>
    <cellStyle name="Normal 4 3 2" xfId="923"/>
    <cellStyle name="Normal 4 4" xfId="924"/>
    <cellStyle name="Normal 4 5" xfId="925"/>
    <cellStyle name="Normal 4 6" xfId="926"/>
    <cellStyle name="Normal 4 7" xfId="927"/>
    <cellStyle name="Normal 4 8" xfId="4436"/>
    <cellStyle name="Normal 4 9" xfId="4437"/>
    <cellStyle name="Normal 4_1  DT 2014 - TBao So Ktra (SDBS)-" xfId="928"/>
    <cellStyle name="Normal 40" xfId="929"/>
    <cellStyle name="Normal 40 2" xfId="930"/>
    <cellStyle name="Normal 41" xfId="931"/>
    <cellStyle name="Normal 41 2" xfId="932"/>
    <cellStyle name="Normal 42" xfId="933"/>
    <cellStyle name="Normal 42 2" xfId="934"/>
    <cellStyle name="Normal 43" xfId="935"/>
    <cellStyle name="Normal 43 2" xfId="936"/>
    <cellStyle name="Normal 44" xfId="937"/>
    <cellStyle name="Normal 44 2" xfId="938"/>
    <cellStyle name="Normal 45" xfId="939"/>
    <cellStyle name="Normal 45 2" xfId="940"/>
    <cellStyle name="Normal 46" xfId="941"/>
    <cellStyle name="Normal 46 2" xfId="942"/>
    <cellStyle name="Normal 46 2 2" xfId="4438"/>
    <cellStyle name="Normal 46 3" xfId="943"/>
    <cellStyle name="Normal 47" xfId="944"/>
    <cellStyle name="Normal 47 2" xfId="945"/>
    <cellStyle name="Normal 47 3" xfId="946"/>
    <cellStyle name="Normal 48" xfId="947"/>
    <cellStyle name="Normal 48 2" xfId="948"/>
    <cellStyle name="Normal 49" xfId="949"/>
    <cellStyle name="Normal 49 2" xfId="950"/>
    <cellStyle name="Normal 5" xfId="951"/>
    <cellStyle name="Normal 5 2" xfId="952"/>
    <cellStyle name="Normal 5 2 2" xfId="4439"/>
    <cellStyle name="Normal 5 3" xfId="953"/>
    <cellStyle name="Normal 5 3 2" xfId="1429"/>
    <cellStyle name="Normal 5 4" xfId="954"/>
    <cellStyle name="Normal 5 5" xfId="955"/>
    <cellStyle name="Normal 5 6" xfId="956"/>
    <cellStyle name="Normal 5_1. Du toan 2015 - Chinh thuc (29-5-2014)" xfId="957"/>
    <cellStyle name="Normal 50" xfId="958"/>
    <cellStyle name="Normal 50 2" xfId="959"/>
    <cellStyle name="Normal 51" xfId="960"/>
    <cellStyle name="Normal 51 2" xfId="961"/>
    <cellStyle name="Normal 52" xfId="962"/>
    <cellStyle name="Normal 52 2" xfId="963"/>
    <cellStyle name="Normal 52 2 3" xfId="4440"/>
    <cellStyle name="Normal 52 2 3 2" xfId="4441"/>
    <cellStyle name="Normal 52 5" xfId="4442"/>
    <cellStyle name="Normal 52 5 2 2 2" xfId="4443"/>
    <cellStyle name="Normal 52 5 2 2 2 2" xfId="4444"/>
    <cellStyle name="Normal 53" xfId="964"/>
    <cellStyle name="Normal 53 2" xfId="965"/>
    <cellStyle name="Normal 54" xfId="966"/>
    <cellStyle name="Normal 54 2" xfId="967"/>
    <cellStyle name="Normal 54 3" xfId="4445"/>
    <cellStyle name="Normal 55" xfId="968"/>
    <cellStyle name="Normal 55 2" xfId="969"/>
    <cellStyle name="Normal 55 2 2" xfId="4446"/>
    <cellStyle name="Normal 55 3" xfId="1423"/>
    <cellStyle name="Normal 56" xfId="970"/>
    <cellStyle name="Normal 56 2" xfId="971"/>
    <cellStyle name="Normal 56 2 2" xfId="4447"/>
    <cellStyle name="Normal 56 2 2 2" xfId="4448"/>
    <cellStyle name="Normal 56 2 3" xfId="4449"/>
    <cellStyle name="Normal 56 3" xfId="1425"/>
    <cellStyle name="Normal 56 3 2" xfId="4450"/>
    <cellStyle name="Normal 56 4" xfId="4451"/>
    <cellStyle name="Normal 57" xfId="972"/>
    <cellStyle name="Normal 57 2" xfId="4452"/>
    <cellStyle name="Normal 58" xfId="973"/>
    <cellStyle name="Normal 58 2" xfId="974"/>
    <cellStyle name="Normal 59" xfId="975"/>
    <cellStyle name="Normal 6" xfId="976"/>
    <cellStyle name="Normal 6 10" xfId="4453"/>
    <cellStyle name="Normal 6 11" xfId="4454"/>
    <cellStyle name="Normal 6 12" xfId="4455"/>
    <cellStyle name="Normal 6 13" xfId="4456"/>
    <cellStyle name="Normal 6 14" xfId="4457"/>
    <cellStyle name="Normal 6 15" xfId="4458"/>
    <cellStyle name="Normal 6 16" xfId="4459"/>
    <cellStyle name="Normal 6 17" xfId="4460"/>
    <cellStyle name="Normal 6 17 2" xfId="1410"/>
    <cellStyle name="Normal 6 2" xfId="977"/>
    <cellStyle name="Normal 6 2 2" xfId="978"/>
    <cellStyle name="Normal 6 2 3" xfId="4461"/>
    <cellStyle name="Normal 6 3" xfId="979"/>
    <cellStyle name="Normal 6 4" xfId="980"/>
    <cellStyle name="Normal 6 4 2" xfId="4462"/>
    <cellStyle name="Normal 6 5" xfId="981"/>
    <cellStyle name="Normal 6 6" xfId="4463"/>
    <cellStyle name="Normal 6 7" xfId="4464"/>
    <cellStyle name="Normal 6 8" xfId="4465"/>
    <cellStyle name="Normal 6 9" xfId="4466"/>
    <cellStyle name="Normal 6_Bao cao no dong XDCB-9590-BYT-Rut gon" xfId="4467"/>
    <cellStyle name="Normal 60" xfId="982"/>
    <cellStyle name="Normal 60 2" xfId="983"/>
    <cellStyle name="Normal 61" xfId="984"/>
    <cellStyle name="Normal 61 2" xfId="985"/>
    <cellStyle name="Normal 62" xfId="986"/>
    <cellStyle name="Normal 62 2" xfId="987"/>
    <cellStyle name="Normal 63" xfId="988"/>
    <cellStyle name="Normal 63 2" xfId="989"/>
    <cellStyle name="Normal 64" xfId="990"/>
    <cellStyle name="Normal 64 2" xfId="991"/>
    <cellStyle name="Normal 65" xfId="992"/>
    <cellStyle name="Normal 65 2" xfId="993"/>
    <cellStyle name="Normal 66" xfId="994"/>
    <cellStyle name="Normal 67" xfId="995"/>
    <cellStyle name="Normal 68" xfId="996"/>
    <cellStyle name="Normal 69" xfId="997"/>
    <cellStyle name="Normal 7" xfId="998"/>
    <cellStyle name="Normal 7 2" xfId="999"/>
    <cellStyle name="Normal 7 2 3" xfId="4468"/>
    <cellStyle name="Normal 7 3" xfId="1000"/>
    <cellStyle name="Normal 7 3 2" xfId="4469"/>
    <cellStyle name="Normal 7 3 2 2" xfId="4470"/>
    <cellStyle name="Normal 7 3 3" xfId="4471"/>
    <cellStyle name="Normal 7 4" xfId="1001"/>
    <cellStyle name="Normal 7 5" xfId="1002"/>
    <cellStyle name="Normal 7_!1 1 bao cao giao KH ve HTCMT vung TNB   12-12-2011" xfId="4472"/>
    <cellStyle name="Normal 70" xfId="1003"/>
    <cellStyle name="Normal 70 2" xfId="1004"/>
    <cellStyle name="Normal 71" xfId="1005"/>
    <cellStyle name="Normal 72" xfId="4473"/>
    <cellStyle name="Normal 73" xfId="4474"/>
    <cellStyle name="Normal 74" xfId="4475"/>
    <cellStyle name="Normal 75" xfId="4476"/>
    <cellStyle name="Normal 76" xfId="4477"/>
    <cellStyle name="Normal 77" xfId="4478"/>
    <cellStyle name="Normal 78" xfId="4479"/>
    <cellStyle name="Normal 79" xfId="4480"/>
    <cellStyle name="Normal 79 2" xfId="4481"/>
    <cellStyle name="Normal 79 2 2" xfId="4482"/>
    <cellStyle name="Normal 79 2 2 2" xfId="4483"/>
    <cellStyle name="Normal 79 2 3" xfId="4484"/>
    <cellStyle name="Normal 79 3" xfId="4485"/>
    <cellStyle name="Normal 79 3 2" xfId="4486"/>
    <cellStyle name="Normal 79 4" xfId="4487"/>
    <cellStyle name="Normal 8" xfId="1006"/>
    <cellStyle name="Normal 8 2" xfId="1007"/>
    <cellStyle name="Normal 8 2 2" xfId="4488"/>
    <cellStyle name="Normal 8 2 2 2" xfId="4489"/>
    <cellStyle name="Normal 8 2 3" xfId="4490"/>
    <cellStyle name="Normal 8 2_Phuongangiao 1-giaoxulykythuat" xfId="4491"/>
    <cellStyle name="Normal 8 3" xfId="1008"/>
    <cellStyle name="Normal 8 3 2" xfId="4492"/>
    <cellStyle name="Normal 8 4" xfId="1009"/>
    <cellStyle name="Normal 8_21.3.2012Tong hop von ung nam 2012(banBCa.Hong)" xfId="4493"/>
    <cellStyle name="Normal 80" xfId="4494"/>
    <cellStyle name="Normal 81" xfId="1010"/>
    <cellStyle name="Normal 821" xfId="4495"/>
    <cellStyle name="Normal 84" xfId="4496"/>
    <cellStyle name="Normal 86" xfId="4497"/>
    <cellStyle name="Normal 87" xfId="4498"/>
    <cellStyle name="Normal 9" xfId="1011"/>
    <cellStyle name="Normal 9 10" xfId="4499"/>
    <cellStyle name="Normal 9 12" xfId="4500"/>
    <cellStyle name="Normal 9 13" xfId="4501"/>
    <cellStyle name="Normal 9 17" xfId="4502"/>
    <cellStyle name="Normal 9 2" xfId="1012"/>
    <cellStyle name="Normal 9 21" xfId="4503"/>
    <cellStyle name="Normal 9 23" xfId="4504"/>
    <cellStyle name="Normal 9 3" xfId="4505"/>
    <cellStyle name="Normal 9 4" xfId="4506"/>
    <cellStyle name="Normal 9 46" xfId="4507"/>
    <cellStyle name="Normal 9 47" xfId="4508"/>
    <cellStyle name="Normal 9 48" xfId="4509"/>
    <cellStyle name="Normal 9 49" xfId="4510"/>
    <cellStyle name="Normal 9 50" xfId="4511"/>
    <cellStyle name="Normal 9 51" xfId="4512"/>
    <cellStyle name="Normal 9 52" xfId="4513"/>
    <cellStyle name="Normal 9_Bieu KH trung han BKH TW" xfId="4514"/>
    <cellStyle name="Normal 90" xfId="4515"/>
    <cellStyle name="Normal 91" xfId="4516"/>
    <cellStyle name="Normal 92" xfId="4517"/>
    <cellStyle name="Normal 93" xfId="4518"/>
    <cellStyle name="Normal_Bieu mau (CV )" xfId="1409"/>
    <cellStyle name="Normal_Du kien 2007_vong 2" xfId="1013"/>
    <cellStyle name="Normal_Du toan thu chi toan tinh 2011_06_09" xfId="1014"/>
    <cellStyle name="Normal_Du toan thu NSNN, chi NSDP 2015 (16102015)" xfId="1413"/>
    <cellStyle name="Normal_Giao DT theo nganh" xfId="1414"/>
    <cellStyle name="Normal_H031018- Mau bieu du toan NSDP nam 2004 (TTCP giao)" xfId="1416"/>
    <cellStyle name="Normal_Sheet1 2" xfId="1427"/>
    <cellStyle name="Normal_Thao luan du toan 2009" xfId="1415"/>
    <cellStyle name="Normal1" xfId="1015"/>
    <cellStyle name="Normal1 2" xfId="1016"/>
    <cellStyle name="Normal1_1  DT 2015 - dieu chinh co cau thu (ngay 24-10-2014)" xfId="1017"/>
    <cellStyle name="Normal8" xfId="4519"/>
    <cellStyle name="Normale_ PESO ELETTR." xfId="4520"/>
    <cellStyle name="Normalny_Cennik obowiazuje od 06-08-2001 r (1)" xfId="1018"/>
    <cellStyle name="Note 2" xfId="1019"/>
    <cellStyle name="Note 2 2" xfId="4521"/>
    <cellStyle name="Note 2 2 2" xfId="4522"/>
    <cellStyle name="Note 2 2 2 2" xfId="4523"/>
    <cellStyle name="Note 2 2 3" xfId="4524"/>
    <cellStyle name="Note 2 2 4" xfId="4525"/>
    <cellStyle name="Note 2 3" xfId="4526"/>
    <cellStyle name="Note 2 3 2" xfId="4527"/>
    <cellStyle name="Note 2 4" xfId="4528"/>
    <cellStyle name="Note 2 5" xfId="4529"/>
    <cellStyle name="Note 3" xfId="1020"/>
    <cellStyle name="Note 3 2" xfId="4530"/>
    <cellStyle name="Note 3 2 2" xfId="4531"/>
    <cellStyle name="Note 3 2 2 2" xfId="4532"/>
    <cellStyle name="Note 3 2 3" xfId="4533"/>
    <cellStyle name="Note 3 2 4" xfId="4534"/>
    <cellStyle name="Note 3 3" xfId="4535"/>
    <cellStyle name="Note 3 3 2" xfId="4536"/>
    <cellStyle name="Note 3 4" xfId="4537"/>
    <cellStyle name="Note 3 5" xfId="4538"/>
    <cellStyle name="Note 4" xfId="4539"/>
    <cellStyle name="Note 4 2" xfId="4540"/>
    <cellStyle name="Note 4 2 2" xfId="4541"/>
    <cellStyle name="Note 4 2 2 2" xfId="4542"/>
    <cellStyle name="Note 4 2 3" xfId="4543"/>
    <cellStyle name="Note 4 2 4" xfId="4544"/>
    <cellStyle name="Note 4 3" xfId="4545"/>
    <cellStyle name="Note 4 3 2" xfId="4546"/>
    <cellStyle name="Note 4 4" xfId="4547"/>
    <cellStyle name="Note 4 5" xfId="4548"/>
    <cellStyle name="Note 5" xfId="4549"/>
    <cellStyle name="Note 5 2" xfId="4550"/>
    <cellStyle name="Note 5 2 2" xfId="4551"/>
    <cellStyle name="Note 5 3" xfId="4552"/>
    <cellStyle name="Note 5 4" xfId="4553"/>
    <cellStyle name="NWM" xfId="4554"/>
    <cellStyle name="Ò_x000a_Normal_123569" xfId="4555"/>
    <cellStyle name="Ò_x000d_Normal_123569" xfId="4556"/>
    <cellStyle name="Ò_x005f_x000d_Normal_123569" xfId="4557"/>
    <cellStyle name="Ò_x005f_x005f_x005f_x000d_Normal_123569" xfId="4558"/>
    <cellStyle name="Œ…‹æØ‚è [0.00]_ÆÂ¹²" xfId="4559"/>
    <cellStyle name="Œ…‹æØ‚è_laroux" xfId="1021"/>
    <cellStyle name="oft Excel]_x000a__x000a_Comment=open=/f ‚ðw’è‚·‚é‚ÆAƒ†[ƒU[’è‹`ŠÖ”‚ðŠÖ”“\‚è•t‚¯‚Ìˆê——‚É“o˜^‚·‚é‚±‚Æ‚ª‚Å‚«‚Ü‚·B_x000a__x000a_Maximized" xfId="1022"/>
    <cellStyle name="oft Excel]_x000a__x000a_Comment=open=/f ‚ðŽw’è‚·‚é‚ÆAƒ†[ƒU[’è‹`ŠÖ”‚ðŠÖ”“\‚è•t‚¯‚Ìˆê——‚É“o˜^‚·‚é‚±‚Æ‚ª‚Å‚«‚Ü‚·B_x000a__x000a_Maximized" xfId="1023"/>
    <cellStyle name="oft Excel]_x000a__x000a_Comment=open=/f ‚ðŽw’è‚·‚é‚ÆAƒ†[ƒU[’è‹`ŠÖ”‚ðŠÖ”“\‚è•t‚¯‚Ìˆê——‚É“o˜^‚·‚é‚±‚Æ‚ª‚Å‚«‚Ü‚·B_x000a__x000a_Maximized 2" xfId="1024"/>
    <cellStyle name="oft Excel]_x000a__x000a_Comment=The open=/f lines load custom functions into the Paste Function list._x000a__x000a_Maximized=2_x000a__x000a_Basics=1_x000a__x000a_A" xfId="1025"/>
    <cellStyle name="oft Excel]_x000a__x000a_Comment=The open=/f lines load custom functions into the Paste Function list._x000a__x000a_Maximized=2_x000a__x000a_Basics=1_x000a__x000a_A 2" xfId="1026"/>
    <cellStyle name="oft Excel]_x000a__x000a_Comment=The open=/f lines load custom functions into the Paste Function list._x000a__x000a_Maximized=3_x000a__x000a_Basics=1_x000a__x000a_A" xfId="1027"/>
    <cellStyle name="oft Excel]_x000a__x000a_Comment=The open=/f lines load custom functions into the Paste Function list._x000a__x000a_Maximized=3_x000a__x000a_Basics=1_x000a__x000a_A 2" xfId="1028"/>
    <cellStyle name="oft Excel]_x000d__x000a_Comment=open=/f ‚ðw’è‚·‚é‚ÆAƒ†[ƒU[’è‹`ŠÖ”‚ðŠÖ”“\‚è•t‚¯‚Ìˆê——‚É“o˜^‚·‚é‚±‚Æ‚ª‚Å‚«‚Ü‚·B_x000d__x000a_Maximized" xfId="1029"/>
    <cellStyle name="oft Excel]_x000d__x000a_Comment=open=/f ‚ðŽw’è‚·‚é‚ÆAƒ†[ƒU[’è‹`ŠÖ”‚ðŠÖ”“\‚è•t‚¯‚Ìˆê——‚É“o˜^‚·‚é‚±‚Æ‚ª‚Å‚«‚Ü‚·B_x000d__x000a_Maximized" xfId="1030"/>
    <cellStyle name="oft Excel]_x000d__x000a_Comment=The open=/f lines load custom functions into the Paste Function list._x000d__x000a_Maximized=2_x000d__x000a_Basics=1_x000d__x000a_A" xfId="1031"/>
    <cellStyle name="oft Excel]_x000d__x000a_Comment=The open=/f lines load custom functions into the Paste Function list._x000d__x000a_Maximized=3_x000d__x000a_Basics=1_x000d__x000a_A" xfId="1032"/>
    <cellStyle name="oft Excel]_x000d__x000d_Comment=open=/f ‚ðw’è‚·‚é‚ÆAƒ†[ƒU[’è‹`ŠÖ”‚ðŠÖ”“\‚è•t‚¯‚Ìˆê——‚É“o˜^‚·‚é‚±‚Æ‚ª‚Å‚«‚Ü‚·B_x000d__x000d_Maximized" xfId="4560"/>
    <cellStyle name="oft Excel]_x000d__x000d_Comment=open=/f ‚ðŽw’è‚·‚é‚ÆAƒ†[ƒU[’è‹`ŠÖ”‚ðŠÖ”“\‚è•t‚¯‚Ìˆê——‚É“o˜^‚·‚é‚±‚Æ‚ª‚Å‚«‚Ü‚·B_x000d__x000d_Maximized" xfId="4561"/>
    <cellStyle name="oft Excel]_x000d__x000d_Comment=The open=/f lines load custom functions into the Paste Function list._x000d__x000d_Maximized=2_x000d__x000d_Basics=1_x000d__x000d_A" xfId="4562"/>
    <cellStyle name="oft Excel]_x000d__x000d_Comment=The open=/f lines load custom functions into the Paste Function list._x000d__x000d_Maximized=3_x000d__x000d_Basics=1_x000d__x000d_A" xfId="4563"/>
    <cellStyle name="oft Excel]_x005f_x000d__x005f_x000a_Comment=open=/f ‚ðw’è‚·‚é‚ÆAƒ†[ƒU[’è‹`ŠÖ”‚ðŠÖ”“\‚è•t‚¯‚Ìˆê——‚É“o˜^‚·‚é‚±‚Æ‚ª‚Å‚«‚Ü‚·B_x005f_x000d__x005f_x000a_Maximized" xfId="4564"/>
    <cellStyle name="omma [0]_Mktg Prog" xfId="1033"/>
    <cellStyle name="ormal_Sheet1_1" xfId="1034"/>
    <cellStyle name="Output 2" xfId="1035"/>
    <cellStyle name="Output 2 2" xfId="1419"/>
    <cellStyle name="Output 2 2 2" xfId="4565"/>
    <cellStyle name="Output 2 2 2 2" xfId="4566"/>
    <cellStyle name="Output 2 2 3" xfId="4567"/>
    <cellStyle name="Output 2 3" xfId="4568"/>
    <cellStyle name="Output 2 3 2" xfId="4569"/>
    <cellStyle name="Output 2 4" xfId="4570"/>
    <cellStyle name="Output 2 4 2" xfId="4571"/>
    <cellStyle name="Output 2 5" xfId="4572"/>
    <cellStyle name="Output 3" xfId="1036"/>
    <cellStyle name="p" xfId="4573"/>
    <cellStyle name="p 2" xfId="4574"/>
    <cellStyle name="paint" xfId="4575"/>
    <cellStyle name="paint 2" xfId="4576"/>
    <cellStyle name="paint_05-12  KH trung han 2016-2020 - Liem Thinh edited" xfId="4577"/>
    <cellStyle name="Pattern" xfId="4578"/>
    <cellStyle name="Pattern 10" xfId="4579"/>
    <cellStyle name="Pattern 11" xfId="4580"/>
    <cellStyle name="Pattern 12" xfId="4581"/>
    <cellStyle name="Pattern 13" xfId="4582"/>
    <cellStyle name="Pattern 14" xfId="4583"/>
    <cellStyle name="Pattern 15" xfId="4584"/>
    <cellStyle name="Pattern 16" xfId="4585"/>
    <cellStyle name="Pattern 2" xfId="4586"/>
    <cellStyle name="Pattern 3" xfId="4587"/>
    <cellStyle name="Pattern 4" xfId="4588"/>
    <cellStyle name="Pattern 5" xfId="4589"/>
    <cellStyle name="Pattern 6" xfId="4590"/>
    <cellStyle name="Pattern 7" xfId="4591"/>
    <cellStyle name="Pattern 8" xfId="4592"/>
    <cellStyle name="Pattern 9" xfId="4593"/>
    <cellStyle name="per.style" xfId="1037"/>
    <cellStyle name="per.style 2" xfId="1038"/>
    <cellStyle name="Percent" xfId="2" builtinId="5"/>
    <cellStyle name="Percent %" xfId="4594"/>
    <cellStyle name="Percent % Long Underline" xfId="4595"/>
    <cellStyle name="Percent %_Worksheet in  US Financial Statements Ref. Workbook - Single Co" xfId="4596"/>
    <cellStyle name="Percent (0)" xfId="4597"/>
    <cellStyle name="Percent (0) 10" xfId="4598"/>
    <cellStyle name="Percent (0) 11" xfId="4599"/>
    <cellStyle name="Percent (0) 12" xfId="4600"/>
    <cellStyle name="Percent (0) 13" xfId="4601"/>
    <cellStyle name="Percent (0) 14" xfId="4602"/>
    <cellStyle name="Percent (0) 15" xfId="4603"/>
    <cellStyle name="Percent (0) 2" xfId="4604"/>
    <cellStyle name="Percent (0) 3" xfId="4605"/>
    <cellStyle name="Percent (0) 4" xfId="4606"/>
    <cellStyle name="Percent (0) 5" xfId="4607"/>
    <cellStyle name="Percent (0) 6" xfId="4608"/>
    <cellStyle name="Percent (0) 7" xfId="4609"/>
    <cellStyle name="Percent (0) 8" xfId="4610"/>
    <cellStyle name="Percent (0) 9" xfId="4611"/>
    <cellStyle name="Percent [0]" xfId="1039"/>
    <cellStyle name="Percent [0] 10" xfId="4612"/>
    <cellStyle name="Percent [0] 11" xfId="4613"/>
    <cellStyle name="Percent [0] 12" xfId="4614"/>
    <cellStyle name="Percent [0] 13" xfId="4615"/>
    <cellStyle name="Percent [0] 14" xfId="4616"/>
    <cellStyle name="Percent [0] 15" xfId="4617"/>
    <cellStyle name="Percent [0] 16" xfId="4618"/>
    <cellStyle name="Percent [0] 2" xfId="1040"/>
    <cellStyle name="Percent [0] 3" xfId="4619"/>
    <cellStyle name="Percent [0] 4" xfId="4620"/>
    <cellStyle name="Percent [0] 5" xfId="4621"/>
    <cellStyle name="Percent [0] 6" xfId="4622"/>
    <cellStyle name="Percent [0] 7" xfId="4623"/>
    <cellStyle name="Percent [0] 8" xfId="4624"/>
    <cellStyle name="Percent [0] 9" xfId="4625"/>
    <cellStyle name="Percent [00]" xfId="1041"/>
    <cellStyle name="Percent [00] 10" xfId="4626"/>
    <cellStyle name="Percent [00] 11" xfId="4627"/>
    <cellStyle name="Percent [00] 12" xfId="4628"/>
    <cellStyle name="Percent [00] 13" xfId="4629"/>
    <cellStyle name="Percent [00] 14" xfId="4630"/>
    <cellStyle name="Percent [00] 15" xfId="4631"/>
    <cellStyle name="Percent [00] 16" xfId="4632"/>
    <cellStyle name="Percent [00] 2" xfId="1042"/>
    <cellStyle name="Percent [00] 3" xfId="4633"/>
    <cellStyle name="Percent [00] 4" xfId="4634"/>
    <cellStyle name="Percent [00] 5" xfId="4635"/>
    <cellStyle name="Percent [00] 6" xfId="4636"/>
    <cellStyle name="Percent [00] 7" xfId="4637"/>
    <cellStyle name="Percent [00] 8" xfId="4638"/>
    <cellStyle name="Percent [00] 9" xfId="4639"/>
    <cellStyle name="Percent [2]" xfId="1043"/>
    <cellStyle name="Percent [2] 10" xfId="4640"/>
    <cellStyle name="Percent [2] 11" xfId="4641"/>
    <cellStyle name="Percent [2] 12" xfId="4642"/>
    <cellStyle name="Percent [2] 13" xfId="4643"/>
    <cellStyle name="Percent [2] 14" xfId="4644"/>
    <cellStyle name="Percent [2] 15" xfId="4645"/>
    <cellStyle name="Percent [2] 16" xfId="4646"/>
    <cellStyle name="Percent [2] 2" xfId="1044"/>
    <cellStyle name="Percent [2] 2 2" xfId="4647"/>
    <cellStyle name="Percent [2] 3" xfId="4648"/>
    <cellStyle name="Percent [2] 4" xfId="4649"/>
    <cellStyle name="Percent [2] 5" xfId="4650"/>
    <cellStyle name="Percent [2] 6" xfId="4651"/>
    <cellStyle name="Percent [2] 7" xfId="4652"/>
    <cellStyle name="Percent [2] 8" xfId="4653"/>
    <cellStyle name="Percent [2] 9" xfId="4654"/>
    <cellStyle name="Percent 0.0%" xfId="4655"/>
    <cellStyle name="Percent 0.0% Long Underline" xfId="4656"/>
    <cellStyle name="Percent 0.00%" xfId="4657"/>
    <cellStyle name="Percent 0.00% Long Underline" xfId="4658"/>
    <cellStyle name="Percent 0.000%" xfId="4659"/>
    <cellStyle name="Percent 0.000% Long Underline" xfId="4660"/>
    <cellStyle name="Percent 10" xfId="1045"/>
    <cellStyle name="Percent 10 2" xfId="1046"/>
    <cellStyle name="Percent 11" xfId="1047"/>
    <cellStyle name="Percent 11 2" xfId="4661"/>
    <cellStyle name="Percent 12" xfId="1048"/>
    <cellStyle name="Percent 12 2" xfId="4662"/>
    <cellStyle name="Percent 13" xfId="1049"/>
    <cellStyle name="Percent 13 2" xfId="4663"/>
    <cellStyle name="Percent 14" xfId="1050"/>
    <cellStyle name="Percent 14 2" xfId="4664"/>
    <cellStyle name="Percent 15" xfId="1051"/>
    <cellStyle name="Percent 16" xfId="1052"/>
    <cellStyle name="Percent 17" xfId="1053"/>
    <cellStyle name="Percent 18" xfId="1054"/>
    <cellStyle name="Percent 19" xfId="1055"/>
    <cellStyle name="Percent 19 2" xfId="4665"/>
    <cellStyle name="Percent 2" xfId="1056"/>
    <cellStyle name="Percent 2 2" xfId="1057"/>
    <cellStyle name="Percent 2 2 2" xfId="4666"/>
    <cellStyle name="Percent 2 2 3" xfId="4667"/>
    <cellStyle name="Percent 2 3" xfId="1058"/>
    <cellStyle name="Percent 2 4" xfId="1059"/>
    <cellStyle name="Percent 2_Bieu kem de cuong" xfId="1060"/>
    <cellStyle name="Percent 20" xfId="1061"/>
    <cellStyle name="Percent 20 2" xfId="4668"/>
    <cellStyle name="Percent 21" xfId="1062"/>
    <cellStyle name="Percent 22" xfId="1063"/>
    <cellStyle name="Percent 23" xfId="1064"/>
    <cellStyle name="Percent 24" xfId="1065"/>
    <cellStyle name="Percent 25" xfId="1066"/>
    <cellStyle name="Percent 26" xfId="1067"/>
    <cellStyle name="Percent 27" xfId="1068"/>
    <cellStyle name="Percent 28" xfId="1069"/>
    <cellStyle name="Percent 29" xfId="1070"/>
    <cellStyle name="Percent 3" xfId="1071"/>
    <cellStyle name="Percent 3 2" xfId="1072"/>
    <cellStyle name="Percent 3 3" xfId="1073"/>
    <cellStyle name="Percent 3 3 2" xfId="4669"/>
    <cellStyle name="Percent 30" xfId="1074"/>
    <cellStyle name="Percent 31" xfId="1075"/>
    <cellStyle name="Percent 32" xfId="1076"/>
    <cellStyle name="Percent 33" xfId="1077"/>
    <cellStyle name="Percent 34" xfId="1078"/>
    <cellStyle name="Percent 35" xfId="1079"/>
    <cellStyle name="Percent 36" xfId="1080"/>
    <cellStyle name="Percent 37" xfId="1081"/>
    <cellStyle name="Percent 38" xfId="1082"/>
    <cellStyle name="Percent 39" xfId="1083"/>
    <cellStyle name="Percent 4" xfId="1084"/>
    <cellStyle name="Percent 4 2" xfId="1085"/>
    <cellStyle name="Percent 40" xfId="1086"/>
    <cellStyle name="Percent 41" xfId="1087"/>
    <cellStyle name="Percent 42" xfId="1088"/>
    <cellStyle name="Percent 43" xfId="1089"/>
    <cellStyle name="Percent 44" xfId="1090"/>
    <cellStyle name="Percent 45" xfId="1091"/>
    <cellStyle name="Percent 46" xfId="1092"/>
    <cellStyle name="Percent 47" xfId="1093"/>
    <cellStyle name="Percent 48" xfId="1094"/>
    <cellStyle name="Percent 49" xfId="1095"/>
    <cellStyle name="Percent 5" xfId="1096"/>
    <cellStyle name="Percent 5 2" xfId="1097"/>
    <cellStyle name="Percent 50" xfId="1098"/>
    <cellStyle name="Percent 51" xfId="1099"/>
    <cellStyle name="Percent 52" xfId="1100"/>
    <cellStyle name="Percent 53" xfId="1101"/>
    <cellStyle name="Percent 54" xfId="1102"/>
    <cellStyle name="Percent 55" xfId="1103"/>
    <cellStyle name="Percent 56" xfId="1104"/>
    <cellStyle name="Percent 57" xfId="1105"/>
    <cellStyle name="Percent 58" xfId="1106"/>
    <cellStyle name="Percent 59" xfId="1107"/>
    <cellStyle name="Percent 6" xfId="1108"/>
    <cellStyle name="Percent 6 2" xfId="1109"/>
    <cellStyle name="Percent 60" xfId="1110"/>
    <cellStyle name="Percent 61" xfId="1111"/>
    <cellStyle name="Percent 62" xfId="1112"/>
    <cellStyle name="Percent 63" xfId="1113"/>
    <cellStyle name="Percent 64" xfId="1114"/>
    <cellStyle name="Percent 64 2" xfId="1115"/>
    <cellStyle name="Percent 66" xfId="1116"/>
    <cellStyle name="Percent 7" xfId="1117"/>
    <cellStyle name="Percent 7 2" xfId="1118"/>
    <cellStyle name="Percent 8" xfId="1119"/>
    <cellStyle name="Percent 8 2" xfId="1120"/>
    <cellStyle name="Percent 9" xfId="1121"/>
    <cellStyle name="Percent 9 2" xfId="1122"/>
    <cellStyle name="PERCENTAGE" xfId="1123"/>
    <cellStyle name="PERCENTAGE 2" xfId="1124"/>
    <cellStyle name="PERCENTAGE 2 2" xfId="4670"/>
    <cellStyle name="PERCENTAGE 3" xfId="4671"/>
    <cellStyle name="phong" xfId="1125"/>
    <cellStyle name="PrePop Currency (0)" xfId="1126"/>
    <cellStyle name="PrePop Currency (0) 10" xfId="4672"/>
    <cellStyle name="PrePop Currency (0) 11" xfId="4673"/>
    <cellStyle name="PrePop Currency (0) 12" xfId="4674"/>
    <cellStyle name="PrePop Currency (0) 13" xfId="4675"/>
    <cellStyle name="PrePop Currency (0) 14" xfId="4676"/>
    <cellStyle name="PrePop Currency (0) 15" xfId="4677"/>
    <cellStyle name="PrePop Currency (0) 16" xfId="4678"/>
    <cellStyle name="PrePop Currency (0) 2" xfId="4679"/>
    <cellStyle name="PrePop Currency (0) 3" xfId="4680"/>
    <cellStyle name="PrePop Currency (0) 4" xfId="4681"/>
    <cellStyle name="PrePop Currency (0) 5" xfId="4682"/>
    <cellStyle name="PrePop Currency (0) 6" xfId="4683"/>
    <cellStyle name="PrePop Currency (0) 7" xfId="4684"/>
    <cellStyle name="PrePop Currency (0) 8" xfId="4685"/>
    <cellStyle name="PrePop Currency (0) 9" xfId="4686"/>
    <cellStyle name="PrePop Currency (2)" xfId="1127"/>
    <cellStyle name="PrePop Currency (2) 10" xfId="4687"/>
    <cellStyle name="PrePop Currency (2) 11" xfId="4688"/>
    <cellStyle name="PrePop Currency (2) 12" xfId="4689"/>
    <cellStyle name="PrePop Currency (2) 13" xfId="4690"/>
    <cellStyle name="PrePop Currency (2) 14" xfId="4691"/>
    <cellStyle name="PrePop Currency (2) 15" xfId="4692"/>
    <cellStyle name="PrePop Currency (2) 16" xfId="4693"/>
    <cellStyle name="PrePop Currency (2) 2" xfId="4694"/>
    <cellStyle name="PrePop Currency (2) 3" xfId="4695"/>
    <cellStyle name="PrePop Currency (2) 4" xfId="4696"/>
    <cellStyle name="PrePop Currency (2) 5" xfId="4697"/>
    <cellStyle name="PrePop Currency (2) 6" xfId="4698"/>
    <cellStyle name="PrePop Currency (2) 7" xfId="4699"/>
    <cellStyle name="PrePop Currency (2) 8" xfId="4700"/>
    <cellStyle name="PrePop Currency (2) 9" xfId="4701"/>
    <cellStyle name="PrePop Units (0)" xfId="1128"/>
    <cellStyle name="PrePop Units (0) 10" xfId="4702"/>
    <cellStyle name="PrePop Units (0) 11" xfId="4703"/>
    <cellStyle name="PrePop Units (0) 12" xfId="4704"/>
    <cellStyle name="PrePop Units (0) 13" xfId="4705"/>
    <cellStyle name="PrePop Units (0) 14" xfId="4706"/>
    <cellStyle name="PrePop Units (0) 15" xfId="4707"/>
    <cellStyle name="PrePop Units (0) 16" xfId="4708"/>
    <cellStyle name="PrePop Units (0) 2" xfId="4709"/>
    <cellStyle name="PrePop Units (0) 3" xfId="4710"/>
    <cellStyle name="PrePop Units (0) 4" xfId="4711"/>
    <cellStyle name="PrePop Units (0) 5" xfId="4712"/>
    <cellStyle name="PrePop Units (0) 6" xfId="4713"/>
    <cellStyle name="PrePop Units (0) 7" xfId="4714"/>
    <cellStyle name="PrePop Units (0) 8" xfId="4715"/>
    <cellStyle name="PrePop Units (0) 9" xfId="4716"/>
    <cellStyle name="PrePop Units (1)" xfId="1129"/>
    <cellStyle name="PrePop Units (1) 10" xfId="4717"/>
    <cellStyle name="PrePop Units (1) 11" xfId="4718"/>
    <cellStyle name="PrePop Units (1) 12" xfId="4719"/>
    <cellStyle name="PrePop Units (1) 13" xfId="4720"/>
    <cellStyle name="PrePop Units (1) 14" xfId="4721"/>
    <cellStyle name="PrePop Units (1) 15" xfId="4722"/>
    <cellStyle name="PrePop Units (1) 16" xfId="4723"/>
    <cellStyle name="PrePop Units (1) 2" xfId="4724"/>
    <cellStyle name="PrePop Units (1) 3" xfId="4725"/>
    <cellStyle name="PrePop Units (1) 4" xfId="4726"/>
    <cellStyle name="PrePop Units (1) 5" xfId="4727"/>
    <cellStyle name="PrePop Units (1) 6" xfId="4728"/>
    <cellStyle name="PrePop Units (1) 7" xfId="4729"/>
    <cellStyle name="PrePop Units (1) 8" xfId="4730"/>
    <cellStyle name="PrePop Units (1) 9" xfId="4731"/>
    <cellStyle name="PrePop Units (2)" xfId="1130"/>
    <cellStyle name="PrePop Units (2) 10" xfId="4732"/>
    <cellStyle name="PrePop Units (2) 11" xfId="4733"/>
    <cellStyle name="PrePop Units (2) 12" xfId="4734"/>
    <cellStyle name="PrePop Units (2) 13" xfId="4735"/>
    <cellStyle name="PrePop Units (2) 14" xfId="4736"/>
    <cellStyle name="PrePop Units (2) 15" xfId="4737"/>
    <cellStyle name="PrePop Units (2) 16" xfId="4738"/>
    <cellStyle name="PrePop Units (2) 2" xfId="4739"/>
    <cellStyle name="PrePop Units (2) 3" xfId="4740"/>
    <cellStyle name="PrePop Units (2) 4" xfId="4741"/>
    <cellStyle name="PrePop Units (2) 5" xfId="4742"/>
    <cellStyle name="PrePop Units (2) 6" xfId="4743"/>
    <cellStyle name="PrePop Units (2) 7" xfId="4744"/>
    <cellStyle name="PrePop Units (2) 8" xfId="4745"/>
    <cellStyle name="PrePop Units (2) 9" xfId="4746"/>
    <cellStyle name="pricing" xfId="1131"/>
    <cellStyle name="pricing 2" xfId="4747"/>
    <cellStyle name="PSChar" xfId="1132"/>
    <cellStyle name="PSChar 2" xfId="1133"/>
    <cellStyle name="PSHeading" xfId="1134"/>
    <cellStyle name="PSHeading 2" xfId="1135"/>
    <cellStyle name="Quantity" xfId="4748"/>
    <cellStyle name="regstoresfromspecstores" xfId="1136"/>
    <cellStyle name="regstoresfromspecstores 2" xfId="1137"/>
    <cellStyle name="RevList" xfId="1138"/>
    <cellStyle name="rlink_tiªn l­în_x005f_x001b_Hyperlink_TONG HOP KINH PHI" xfId="4749"/>
    <cellStyle name="rmal_ADAdot" xfId="4750"/>
    <cellStyle name="S—_x0008_" xfId="1139"/>
    <cellStyle name="S—_x0008_ 2" xfId="1140"/>
    <cellStyle name="s]_x000a__x000a_spooler=yes_x000a__x000a_load=_x000a__x000a_Beep=yes_x000a__x000a_NullPort=None_x000a__x000a_BorderWidth=3_x000a__x000a_CursorBlinkRate=1200_x000a__x000a_DoubleClickSpeed=452_x000a__x000a_Programs=co" xfId="1141"/>
    <cellStyle name="s]_x000a__x000a_spooler=yes_x000a__x000a_load=_x000a__x000a_Beep=yes_x000a__x000a_NullPort=None_x000a__x000a_BorderWidth=3_x000a__x000a_CursorBlinkRate=1200_x000a__x000a_DoubleClickSpeed=452_x000a__x000a_Programs=co 2" xfId="1142"/>
    <cellStyle name="s]_x000d__x000a_spooler=yes_x000d__x000a_load=_x000d__x000a_Beep=yes_x000d__x000a_NullPort=None_x000d__x000a_BorderWidth=3_x000d__x000a_CursorBlinkRate=1200_x000d__x000a_DoubleClickSpeed=452_x000d__x000a_Programs=co" xfId="1143"/>
    <cellStyle name="s]_x000d__x000d_spooler=yes_x000d__x000d_load=_x000d__x000d_Beep=yes_x000d__x000d_NullPort=None_x000d__x000d_BorderWidth=3_x000d__x000d_CursorBlinkRate=1200_x000d__x000d_DoubleClickSpeed=452_x000d__x000d_Programs=co" xfId="475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752"/>
    <cellStyle name="S—_x0008__KH TPCP vung TNB (03-1-2012)" xfId="4753"/>
    <cellStyle name="S—_x005f_x0008_" xfId="4754"/>
    <cellStyle name="SAPBEXaggData" xfId="1144"/>
    <cellStyle name="SAPBEXaggData 2" xfId="1145"/>
    <cellStyle name="SAPBEXaggData 2 2" xfId="4755"/>
    <cellStyle name="SAPBEXaggData 2 2 2" xfId="4756"/>
    <cellStyle name="SAPBEXaggData 2 2 2 2" xfId="4757"/>
    <cellStyle name="SAPBEXaggData 2 2 3" xfId="4758"/>
    <cellStyle name="SAPBEXaggData 2 3" xfId="4759"/>
    <cellStyle name="SAPBEXaggData 2 3 2" xfId="4760"/>
    <cellStyle name="SAPBEXaggData 2 4" xfId="4761"/>
    <cellStyle name="SAPBEXaggData 2 4 2" xfId="4762"/>
    <cellStyle name="SAPBEXaggData 2 5" xfId="4763"/>
    <cellStyle name="SAPBEXaggData 3" xfId="4764"/>
    <cellStyle name="SAPBEXaggData 3 2" xfId="4765"/>
    <cellStyle name="SAPBEXaggData 3 2 2" xfId="4766"/>
    <cellStyle name="SAPBEXaggData 3 3" xfId="4767"/>
    <cellStyle name="SAPBEXaggData 4" xfId="4768"/>
    <cellStyle name="SAPBEXaggData 4 2" xfId="4769"/>
    <cellStyle name="SAPBEXaggData 5" xfId="4770"/>
    <cellStyle name="SAPBEXaggData 5 2" xfId="4771"/>
    <cellStyle name="SAPBEXaggData 6" xfId="4772"/>
    <cellStyle name="SAPBEXaggDataEmph" xfId="1146"/>
    <cellStyle name="SAPBEXaggDataEmph 2" xfId="1147"/>
    <cellStyle name="SAPBEXaggDataEmph 2 2" xfId="4773"/>
    <cellStyle name="SAPBEXaggDataEmph 2 2 2" xfId="4774"/>
    <cellStyle name="SAPBEXaggDataEmph 2 2 2 2" xfId="4775"/>
    <cellStyle name="SAPBEXaggDataEmph 2 2 3" xfId="4776"/>
    <cellStyle name="SAPBEXaggDataEmph 2 3" xfId="4777"/>
    <cellStyle name="SAPBEXaggDataEmph 2 3 2" xfId="4778"/>
    <cellStyle name="SAPBEXaggDataEmph 2 4" xfId="4779"/>
    <cellStyle name="SAPBEXaggDataEmph 2 4 2" xfId="4780"/>
    <cellStyle name="SAPBEXaggDataEmph 2 5" xfId="4781"/>
    <cellStyle name="SAPBEXaggDataEmph 3" xfId="4782"/>
    <cellStyle name="SAPBEXaggDataEmph 3 2" xfId="4783"/>
    <cellStyle name="SAPBEXaggDataEmph 3 2 2" xfId="4784"/>
    <cellStyle name="SAPBEXaggDataEmph 3 3" xfId="4785"/>
    <cellStyle name="SAPBEXaggDataEmph 4" xfId="4786"/>
    <cellStyle name="SAPBEXaggDataEmph 4 2" xfId="4787"/>
    <cellStyle name="SAPBEXaggDataEmph 5" xfId="4788"/>
    <cellStyle name="SAPBEXaggDataEmph 5 2" xfId="4789"/>
    <cellStyle name="SAPBEXaggDataEmph 6" xfId="4790"/>
    <cellStyle name="SAPBEXaggItem" xfId="1148"/>
    <cellStyle name="SAPBEXaggItem 2" xfId="1149"/>
    <cellStyle name="SAPBEXaggItem 2 2" xfId="4791"/>
    <cellStyle name="SAPBEXaggItem 2 2 2" xfId="4792"/>
    <cellStyle name="SAPBEXaggItem 2 2 2 2" xfId="4793"/>
    <cellStyle name="SAPBEXaggItem 2 2 3" xfId="4794"/>
    <cellStyle name="SAPBEXaggItem 2 3" xfId="4795"/>
    <cellStyle name="SAPBEXaggItem 2 3 2" xfId="4796"/>
    <cellStyle name="SAPBEXaggItem 2 4" xfId="4797"/>
    <cellStyle name="SAPBEXaggItem 2 4 2" xfId="4798"/>
    <cellStyle name="SAPBEXaggItem 2 5" xfId="4799"/>
    <cellStyle name="SAPBEXaggItem 3" xfId="4800"/>
    <cellStyle name="SAPBEXaggItem 3 2" xfId="4801"/>
    <cellStyle name="SAPBEXaggItem 3 2 2" xfId="4802"/>
    <cellStyle name="SAPBEXaggItem 3 3" xfId="4803"/>
    <cellStyle name="SAPBEXaggItem 4" xfId="4804"/>
    <cellStyle name="SAPBEXaggItem 4 2" xfId="4805"/>
    <cellStyle name="SAPBEXaggItem 5" xfId="4806"/>
    <cellStyle name="SAPBEXaggItem 5 2" xfId="4807"/>
    <cellStyle name="SAPBEXaggItem 6" xfId="4808"/>
    <cellStyle name="SAPBEXchaText" xfId="1150"/>
    <cellStyle name="SAPBEXchaText 2" xfId="1151"/>
    <cellStyle name="SAPBEXexcBad7" xfId="1152"/>
    <cellStyle name="SAPBEXexcBad7 2" xfId="1153"/>
    <cellStyle name="SAPBEXexcBad7 2 2" xfId="4809"/>
    <cellStyle name="SAPBEXexcBad7 2 2 2" xfId="4810"/>
    <cellStyle name="SAPBEXexcBad7 2 2 2 2" xfId="4811"/>
    <cellStyle name="SAPBEXexcBad7 2 2 3" xfId="4812"/>
    <cellStyle name="SAPBEXexcBad7 2 3" xfId="4813"/>
    <cellStyle name="SAPBEXexcBad7 2 3 2" xfId="4814"/>
    <cellStyle name="SAPBEXexcBad7 2 4" xfId="4815"/>
    <cellStyle name="SAPBEXexcBad7 2 4 2" xfId="4816"/>
    <cellStyle name="SAPBEXexcBad7 2 5" xfId="4817"/>
    <cellStyle name="SAPBEXexcBad7 3" xfId="4818"/>
    <cellStyle name="SAPBEXexcBad7 3 2" xfId="4819"/>
    <cellStyle name="SAPBEXexcBad7 3 2 2" xfId="4820"/>
    <cellStyle name="SAPBEXexcBad7 3 3" xfId="4821"/>
    <cellStyle name="SAPBEXexcBad7 4" xfId="4822"/>
    <cellStyle name="SAPBEXexcBad7 4 2" xfId="4823"/>
    <cellStyle name="SAPBEXexcBad7 5" xfId="4824"/>
    <cellStyle name="SAPBEXexcBad7 5 2" xfId="4825"/>
    <cellStyle name="SAPBEXexcBad7 6" xfId="4826"/>
    <cellStyle name="SAPBEXexcBad8" xfId="1154"/>
    <cellStyle name="SAPBEXexcBad8 2" xfId="1155"/>
    <cellStyle name="SAPBEXexcBad8 2 2" xfId="4827"/>
    <cellStyle name="SAPBEXexcBad8 2 2 2" xfId="4828"/>
    <cellStyle name="SAPBEXexcBad8 2 2 2 2" xfId="4829"/>
    <cellStyle name="SAPBEXexcBad8 2 2 3" xfId="4830"/>
    <cellStyle name="SAPBEXexcBad8 2 3" xfId="4831"/>
    <cellStyle name="SAPBEXexcBad8 2 3 2" xfId="4832"/>
    <cellStyle name="SAPBEXexcBad8 2 4" xfId="4833"/>
    <cellStyle name="SAPBEXexcBad8 2 4 2" xfId="4834"/>
    <cellStyle name="SAPBEXexcBad8 2 5" xfId="4835"/>
    <cellStyle name="SAPBEXexcBad8 3" xfId="4836"/>
    <cellStyle name="SAPBEXexcBad8 3 2" xfId="4837"/>
    <cellStyle name="SAPBEXexcBad8 3 2 2" xfId="4838"/>
    <cellStyle name="SAPBEXexcBad8 3 3" xfId="4839"/>
    <cellStyle name="SAPBEXexcBad8 4" xfId="4840"/>
    <cellStyle name="SAPBEXexcBad8 4 2" xfId="4841"/>
    <cellStyle name="SAPBEXexcBad8 5" xfId="4842"/>
    <cellStyle name="SAPBEXexcBad8 5 2" xfId="4843"/>
    <cellStyle name="SAPBEXexcBad8 6" xfId="4844"/>
    <cellStyle name="SAPBEXexcBad9" xfId="1156"/>
    <cellStyle name="SAPBEXexcBad9 2" xfId="1157"/>
    <cellStyle name="SAPBEXexcBad9 2 2" xfId="4845"/>
    <cellStyle name="SAPBEXexcBad9 2 2 2" xfId="4846"/>
    <cellStyle name="SAPBEXexcBad9 2 2 2 2" xfId="4847"/>
    <cellStyle name="SAPBEXexcBad9 2 2 3" xfId="4848"/>
    <cellStyle name="SAPBEXexcBad9 2 3" xfId="4849"/>
    <cellStyle name="SAPBEXexcBad9 2 3 2" xfId="4850"/>
    <cellStyle name="SAPBEXexcBad9 2 4" xfId="4851"/>
    <cellStyle name="SAPBEXexcBad9 2 4 2" xfId="4852"/>
    <cellStyle name="SAPBEXexcBad9 2 5" xfId="4853"/>
    <cellStyle name="SAPBEXexcBad9 3" xfId="4854"/>
    <cellStyle name="SAPBEXexcBad9 3 2" xfId="4855"/>
    <cellStyle name="SAPBEXexcBad9 3 2 2" xfId="4856"/>
    <cellStyle name="SAPBEXexcBad9 3 3" xfId="4857"/>
    <cellStyle name="SAPBEXexcBad9 4" xfId="4858"/>
    <cellStyle name="SAPBEXexcBad9 4 2" xfId="4859"/>
    <cellStyle name="SAPBEXexcBad9 5" xfId="4860"/>
    <cellStyle name="SAPBEXexcBad9 5 2" xfId="4861"/>
    <cellStyle name="SAPBEXexcBad9 6" xfId="4862"/>
    <cellStyle name="SAPBEXexcCritical4" xfId="1158"/>
    <cellStyle name="SAPBEXexcCritical4 2" xfId="1159"/>
    <cellStyle name="SAPBEXexcCritical4 2 2" xfId="4863"/>
    <cellStyle name="SAPBEXexcCritical4 2 2 2" xfId="4864"/>
    <cellStyle name="SAPBEXexcCritical4 2 2 2 2" xfId="4865"/>
    <cellStyle name="SAPBEXexcCritical4 2 2 3" xfId="4866"/>
    <cellStyle name="SAPBEXexcCritical4 2 3" xfId="4867"/>
    <cellStyle name="SAPBEXexcCritical4 2 3 2" xfId="4868"/>
    <cellStyle name="SAPBEXexcCritical4 2 4" xfId="4869"/>
    <cellStyle name="SAPBEXexcCritical4 2 4 2" xfId="4870"/>
    <cellStyle name="SAPBEXexcCritical4 2 5" xfId="4871"/>
    <cellStyle name="SAPBEXexcCritical4 3" xfId="4872"/>
    <cellStyle name="SAPBEXexcCritical4 3 2" xfId="4873"/>
    <cellStyle name="SAPBEXexcCritical4 3 2 2" xfId="4874"/>
    <cellStyle name="SAPBEXexcCritical4 3 3" xfId="4875"/>
    <cellStyle name="SAPBEXexcCritical4 4" xfId="4876"/>
    <cellStyle name="SAPBEXexcCritical4 4 2" xfId="4877"/>
    <cellStyle name="SAPBEXexcCritical4 5" xfId="4878"/>
    <cellStyle name="SAPBEXexcCritical4 5 2" xfId="4879"/>
    <cellStyle name="SAPBEXexcCritical4 6" xfId="4880"/>
    <cellStyle name="SAPBEXexcCritical5" xfId="1160"/>
    <cellStyle name="SAPBEXexcCritical5 2" xfId="1161"/>
    <cellStyle name="SAPBEXexcCritical5 2 2" xfId="4881"/>
    <cellStyle name="SAPBEXexcCritical5 2 2 2" xfId="4882"/>
    <cellStyle name="SAPBEXexcCritical5 2 2 2 2" xfId="4883"/>
    <cellStyle name="SAPBEXexcCritical5 2 2 3" xfId="4884"/>
    <cellStyle name="SAPBEXexcCritical5 2 3" xfId="4885"/>
    <cellStyle name="SAPBEXexcCritical5 2 3 2" xfId="4886"/>
    <cellStyle name="SAPBEXexcCritical5 2 4" xfId="4887"/>
    <cellStyle name="SAPBEXexcCritical5 2 4 2" xfId="4888"/>
    <cellStyle name="SAPBEXexcCritical5 2 5" xfId="4889"/>
    <cellStyle name="SAPBEXexcCritical5 3" xfId="4890"/>
    <cellStyle name="SAPBEXexcCritical5 3 2" xfId="4891"/>
    <cellStyle name="SAPBEXexcCritical5 3 2 2" xfId="4892"/>
    <cellStyle name="SAPBEXexcCritical5 3 3" xfId="4893"/>
    <cellStyle name="SAPBEXexcCritical5 4" xfId="4894"/>
    <cellStyle name="SAPBEXexcCritical5 4 2" xfId="4895"/>
    <cellStyle name="SAPBEXexcCritical5 5" xfId="4896"/>
    <cellStyle name="SAPBEXexcCritical5 5 2" xfId="4897"/>
    <cellStyle name="SAPBEXexcCritical5 6" xfId="4898"/>
    <cellStyle name="SAPBEXexcCritical6" xfId="1162"/>
    <cellStyle name="SAPBEXexcCritical6 2" xfId="1163"/>
    <cellStyle name="SAPBEXexcCritical6 2 2" xfId="4899"/>
    <cellStyle name="SAPBEXexcCritical6 2 2 2" xfId="4900"/>
    <cellStyle name="SAPBEXexcCritical6 2 2 2 2" xfId="4901"/>
    <cellStyle name="SAPBEXexcCritical6 2 2 3" xfId="4902"/>
    <cellStyle name="SAPBEXexcCritical6 2 3" xfId="4903"/>
    <cellStyle name="SAPBEXexcCritical6 2 3 2" xfId="4904"/>
    <cellStyle name="SAPBEXexcCritical6 2 4" xfId="4905"/>
    <cellStyle name="SAPBEXexcCritical6 2 4 2" xfId="4906"/>
    <cellStyle name="SAPBEXexcCritical6 2 5" xfId="4907"/>
    <cellStyle name="SAPBEXexcCritical6 3" xfId="4908"/>
    <cellStyle name="SAPBEXexcCritical6 3 2" xfId="4909"/>
    <cellStyle name="SAPBEXexcCritical6 3 2 2" xfId="4910"/>
    <cellStyle name="SAPBEXexcCritical6 3 3" xfId="4911"/>
    <cellStyle name="SAPBEXexcCritical6 4" xfId="4912"/>
    <cellStyle name="SAPBEXexcCritical6 4 2" xfId="4913"/>
    <cellStyle name="SAPBEXexcCritical6 5" xfId="4914"/>
    <cellStyle name="SAPBEXexcCritical6 5 2" xfId="4915"/>
    <cellStyle name="SAPBEXexcCritical6 6" xfId="4916"/>
    <cellStyle name="SAPBEXexcGood1" xfId="1164"/>
    <cellStyle name="SAPBEXexcGood1 2" xfId="1165"/>
    <cellStyle name="SAPBEXexcGood1 2 2" xfId="4917"/>
    <cellStyle name="SAPBEXexcGood1 2 2 2" xfId="4918"/>
    <cellStyle name="SAPBEXexcGood1 2 2 2 2" xfId="4919"/>
    <cellStyle name="SAPBEXexcGood1 2 2 3" xfId="4920"/>
    <cellStyle name="SAPBEXexcGood1 2 3" xfId="4921"/>
    <cellStyle name="SAPBEXexcGood1 2 3 2" xfId="4922"/>
    <cellStyle name="SAPBEXexcGood1 2 4" xfId="4923"/>
    <cellStyle name="SAPBEXexcGood1 2 4 2" xfId="4924"/>
    <cellStyle name="SAPBEXexcGood1 2 5" xfId="4925"/>
    <cellStyle name="SAPBEXexcGood1 3" xfId="4926"/>
    <cellStyle name="SAPBEXexcGood1 3 2" xfId="4927"/>
    <cellStyle name="SAPBEXexcGood1 3 2 2" xfId="4928"/>
    <cellStyle name="SAPBEXexcGood1 3 3" xfId="4929"/>
    <cellStyle name="SAPBEXexcGood1 4" xfId="4930"/>
    <cellStyle name="SAPBEXexcGood1 4 2" xfId="4931"/>
    <cellStyle name="SAPBEXexcGood1 5" xfId="4932"/>
    <cellStyle name="SAPBEXexcGood1 5 2" xfId="4933"/>
    <cellStyle name="SAPBEXexcGood1 6" xfId="4934"/>
    <cellStyle name="SAPBEXexcGood2" xfId="1166"/>
    <cellStyle name="SAPBEXexcGood2 2" xfId="1167"/>
    <cellStyle name="SAPBEXexcGood2 2 2" xfId="4935"/>
    <cellStyle name="SAPBEXexcGood2 2 2 2" xfId="4936"/>
    <cellStyle name="SAPBEXexcGood2 2 2 2 2" xfId="4937"/>
    <cellStyle name="SAPBEXexcGood2 2 2 3" xfId="4938"/>
    <cellStyle name="SAPBEXexcGood2 2 3" xfId="4939"/>
    <cellStyle name="SAPBEXexcGood2 2 3 2" xfId="4940"/>
    <cellStyle name="SAPBEXexcGood2 2 4" xfId="4941"/>
    <cellStyle name="SAPBEXexcGood2 2 4 2" xfId="4942"/>
    <cellStyle name="SAPBEXexcGood2 2 5" xfId="4943"/>
    <cellStyle name="SAPBEXexcGood2 3" xfId="4944"/>
    <cellStyle name="SAPBEXexcGood2 3 2" xfId="4945"/>
    <cellStyle name="SAPBEXexcGood2 3 2 2" xfId="4946"/>
    <cellStyle name="SAPBEXexcGood2 3 3" xfId="4947"/>
    <cellStyle name="SAPBEXexcGood2 4" xfId="4948"/>
    <cellStyle name="SAPBEXexcGood2 4 2" xfId="4949"/>
    <cellStyle name="SAPBEXexcGood2 5" xfId="4950"/>
    <cellStyle name="SAPBEXexcGood2 5 2" xfId="4951"/>
    <cellStyle name="SAPBEXexcGood2 6" xfId="4952"/>
    <cellStyle name="SAPBEXexcGood3" xfId="1168"/>
    <cellStyle name="SAPBEXexcGood3 2" xfId="1169"/>
    <cellStyle name="SAPBEXexcGood3 2 2" xfId="4953"/>
    <cellStyle name="SAPBEXexcGood3 2 2 2" xfId="4954"/>
    <cellStyle name="SAPBEXexcGood3 2 2 2 2" xfId="4955"/>
    <cellStyle name="SAPBEXexcGood3 2 2 3" xfId="4956"/>
    <cellStyle name="SAPBEXexcGood3 2 3" xfId="4957"/>
    <cellStyle name="SAPBEXexcGood3 2 3 2" xfId="4958"/>
    <cellStyle name="SAPBEXexcGood3 2 4" xfId="4959"/>
    <cellStyle name="SAPBEXexcGood3 2 4 2" xfId="4960"/>
    <cellStyle name="SAPBEXexcGood3 2 5" xfId="4961"/>
    <cellStyle name="SAPBEXexcGood3 3" xfId="4962"/>
    <cellStyle name="SAPBEXexcGood3 3 2" xfId="4963"/>
    <cellStyle name="SAPBEXexcGood3 3 2 2" xfId="4964"/>
    <cellStyle name="SAPBEXexcGood3 3 3" xfId="4965"/>
    <cellStyle name="SAPBEXexcGood3 4" xfId="4966"/>
    <cellStyle name="SAPBEXexcGood3 4 2" xfId="4967"/>
    <cellStyle name="SAPBEXexcGood3 5" xfId="4968"/>
    <cellStyle name="SAPBEXexcGood3 5 2" xfId="4969"/>
    <cellStyle name="SAPBEXexcGood3 6" xfId="4970"/>
    <cellStyle name="SAPBEXfilterDrill" xfId="1170"/>
    <cellStyle name="SAPBEXfilterDrill 2" xfId="1171"/>
    <cellStyle name="SAPBEXfilterItem" xfId="1172"/>
    <cellStyle name="SAPBEXfilterItem 2" xfId="1173"/>
    <cellStyle name="SAPBEXfilterText" xfId="1174"/>
    <cellStyle name="SAPBEXfilterText 2" xfId="1175"/>
    <cellStyle name="SAPBEXformats" xfId="1176"/>
    <cellStyle name="SAPBEXformats 2" xfId="1177"/>
    <cellStyle name="SAPBEXformats 2 2" xfId="4971"/>
    <cellStyle name="SAPBEXformats 2 2 2" xfId="4972"/>
    <cellStyle name="SAPBEXformats 2 2 2 2" xfId="4973"/>
    <cellStyle name="SAPBEXformats 2 2 3" xfId="4974"/>
    <cellStyle name="SAPBEXformats 2 3" xfId="4975"/>
    <cellStyle name="SAPBEXformats 2 3 2" xfId="4976"/>
    <cellStyle name="SAPBEXformats 2 4" xfId="4977"/>
    <cellStyle name="SAPBEXformats 2 4 2" xfId="4978"/>
    <cellStyle name="SAPBEXformats 2 5" xfId="4979"/>
    <cellStyle name="SAPBEXformats 3" xfId="4980"/>
    <cellStyle name="SAPBEXformats 3 2" xfId="4981"/>
    <cellStyle name="SAPBEXformats 3 2 2" xfId="4982"/>
    <cellStyle name="SAPBEXformats 3 3" xfId="4983"/>
    <cellStyle name="SAPBEXformats 4" xfId="4984"/>
    <cellStyle name="SAPBEXformats 4 2" xfId="4985"/>
    <cellStyle name="SAPBEXformats 5" xfId="4986"/>
    <cellStyle name="SAPBEXformats 5 2" xfId="4987"/>
    <cellStyle name="SAPBEXformats 6" xfId="4988"/>
    <cellStyle name="SAPBEXheaderItem" xfId="1178"/>
    <cellStyle name="SAPBEXheaderItem 2" xfId="1179"/>
    <cellStyle name="SAPBEXheaderText" xfId="1180"/>
    <cellStyle name="SAPBEXheaderText 2" xfId="1181"/>
    <cellStyle name="SAPBEXresData" xfId="1182"/>
    <cellStyle name="SAPBEXresData 2" xfId="1183"/>
    <cellStyle name="SAPBEXresData 2 2" xfId="4989"/>
    <cellStyle name="SAPBEXresData 2 2 2" xfId="4990"/>
    <cellStyle name="SAPBEXresData 2 2 2 2" xfId="4991"/>
    <cellStyle name="SAPBEXresData 2 2 3" xfId="4992"/>
    <cellStyle name="SAPBEXresData 2 3" xfId="4993"/>
    <cellStyle name="SAPBEXresData 2 3 2" xfId="4994"/>
    <cellStyle name="SAPBEXresData 2 4" xfId="4995"/>
    <cellStyle name="SAPBEXresData 2 4 2" xfId="4996"/>
    <cellStyle name="SAPBEXresData 2 5" xfId="4997"/>
    <cellStyle name="SAPBEXresData 3" xfId="4998"/>
    <cellStyle name="SAPBEXresData 3 2" xfId="4999"/>
    <cellStyle name="SAPBEXresData 3 2 2" xfId="5000"/>
    <cellStyle name="SAPBEXresData 3 3" xfId="5001"/>
    <cellStyle name="SAPBEXresData 4" xfId="5002"/>
    <cellStyle name="SAPBEXresData 4 2" xfId="5003"/>
    <cellStyle name="SAPBEXresData 5" xfId="5004"/>
    <cellStyle name="SAPBEXresData 5 2" xfId="5005"/>
    <cellStyle name="SAPBEXresData 6" xfId="5006"/>
    <cellStyle name="SAPBEXresDataEmph" xfId="1184"/>
    <cellStyle name="SAPBEXresDataEmph 2" xfId="1185"/>
    <cellStyle name="SAPBEXresDataEmph 2 2" xfId="5007"/>
    <cellStyle name="SAPBEXresDataEmph 2 2 2" xfId="5008"/>
    <cellStyle name="SAPBEXresDataEmph 2 2 2 2" xfId="5009"/>
    <cellStyle name="SAPBEXresDataEmph 2 2 3" xfId="5010"/>
    <cellStyle name="SAPBEXresDataEmph 2 3" xfId="5011"/>
    <cellStyle name="SAPBEXresDataEmph 2 3 2" xfId="5012"/>
    <cellStyle name="SAPBEXresDataEmph 2 4" xfId="5013"/>
    <cellStyle name="SAPBEXresDataEmph 2 4 2" xfId="5014"/>
    <cellStyle name="SAPBEXresDataEmph 2 5" xfId="5015"/>
    <cellStyle name="SAPBEXresDataEmph 3" xfId="5016"/>
    <cellStyle name="SAPBEXresDataEmph 3 2" xfId="5017"/>
    <cellStyle name="SAPBEXresDataEmph 3 2 2" xfId="5018"/>
    <cellStyle name="SAPBEXresDataEmph 3 3" xfId="5019"/>
    <cellStyle name="SAPBEXresDataEmph 4" xfId="5020"/>
    <cellStyle name="SAPBEXresDataEmph 4 2" xfId="5021"/>
    <cellStyle name="SAPBEXresDataEmph 5" xfId="5022"/>
    <cellStyle name="SAPBEXresDataEmph 5 2" xfId="5023"/>
    <cellStyle name="SAPBEXresDataEmph 6" xfId="5024"/>
    <cellStyle name="SAPBEXresItem" xfId="1186"/>
    <cellStyle name="SAPBEXresItem 2" xfId="1187"/>
    <cellStyle name="SAPBEXresItem 2 2" xfId="5025"/>
    <cellStyle name="SAPBEXresItem 2 2 2" xfId="5026"/>
    <cellStyle name="SAPBEXresItem 2 2 2 2" xfId="5027"/>
    <cellStyle name="SAPBEXresItem 2 2 3" xfId="5028"/>
    <cellStyle name="SAPBEXresItem 2 3" xfId="5029"/>
    <cellStyle name="SAPBEXresItem 2 3 2" xfId="5030"/>
    <cellStyle name="SAPBEXresItem 2 4" xfId="5031"/>
    <cellStyle name="SAPBEXresItem 2 4 2" xfId="5032"/>
    <cellStyle name="SAPBEXresItem 2 5" xfId="5033"/>
    <cellStyle name="SAPBEXresItem 3" xfId="5034"/>
    <cellStyle name="SAPBEXresItem 3 2" xfId="5035"/>
    <cellStyle name="SAPBEXresItem 3 2 2" xfId="5036"/>
    <cellStyle name="SAPBEXresItem 3 3" xfId="5037"/>
    <cellStyle name="SAPBEXresItem 4" xfId="5038"/>
    <cellStyle name="SAPBEXresItem 4 2" xfId="5039"/>
    <cellStyle name="SAPBEXresItem 5" xfId="5040"/>
    <cellStyle name="SAPBEXresItem 5 2" xfId="5041"/>
    <cellStyle name="SAPBEXresItem 6" xfId="5042"/>
    <cellStyle name="SAPBEXstdData" xfId="1188"/>
    <cellStyle name="SAPBEXstdData 2" xfId="1189"/>
    <cellStyle name="SAPBEXstdData 2 2" xfId="5043"/>
    <cellStyle name="SAPBEXstdData 2 2 2" xfId="5044"/>
    <cellStyle name="SAPBEXstdData 2 2 2 2" xfId="5045"/>
    <cellStyle name="SAPBEXstdData 2 2 3" xfId="5046"/>
    <cellStyle name="SAPBEXstdData 2 3" xfId="5047"/>
    <cellStyle name="SAPBEXstdData 2 3 2" xfId="5048"/>
    <cellStyle name="SAPBEXstdData 2 4" xfId="5049"/>
    <cellStyle name="SAPBEXstdData 2 4 2" xfId="5050"/>
    <cellStyle name="SAPBEXstdData 2 5" xfId="5051"/>
    <cellStyle name="SAPBEXstdData 3" xfId="5052"/>
    <cellStyle name="SAPBEXstdData 3 2" xfId="5053"/>
    <cellStyle name="SAPBEXstdData 3 2 2" xfId="5054"/>
    <cellStyle name="SAPBEXstdData 3 3" xfId="5055"/>
    <cellStyle name="SAPBEXstdData 4" xfId="5056"/>
    <cellStyle name="SAPBEXstdData 4 2" xfId="5057"/>
    <cellStyle name="SAPBEXstdData 5" xfId="5058"/>
    <cellStyle name="SAPBEXstdData 5 2" xfId="5059"/>
    <cellStyle name="SAPBEXstdData 6" xfId="5060"/>
    <cellStyle name="SAPBEXstdDataEmph" xfId="1190"/>
    <cellStyle name="SAPBEXstdDataEmph 2" xfId="1191"/>
    <cellStyle name="SAPBEXstdDataEmph 2 2" xfId="5061"/>
    <cellStyle name="SAPBEXstdDataEmph 2 2 2" xfId="5062"/>
    <cellStyle name="SAPBEXstdDataEmph 2 2 2 2" xfId="5063"/>
    <cellStyle name="SAPBEXstdDataEmph 2 2 3" xfId="5064"/>
    <cellStyle name="SAPBEXstdDataEmph 2 3" xfId="5065"/>
    <cellStyle name="SAPBEXstdDataEmph 2 3 2" xfId="5066"/>
    <cellStyle name="SAPBEXstdDataEmph 2 4" xfId="5067"/>
    <cellStyle name="SAPBEXstdDataEmph 2 4 2" xfId="5068"/>
    <cellStyle name="SAPBEXstdDataEmph 2 5" xfId="5069"/>
    <cellStyle name="SAPBEXstdDataEmph 3" xfId="5070"/>
    <cellStyle name="SAPBEXstdDataEmph 3 2" xfId="5071"/>
    <cellStyle name="SAPBEXstdDataEmph 3 2 2" xfId="5072"/>
    <cellStyle name="SAPBEXstdDataEmph 3 3" xfId="5073"/>
    <cellStyle name="SAPBEXstdDataEmph 4" xfId="5074"/>
    <cellStyle name="SAPBEXstdDataEmph 4 2" xfId="5075"/>
    <cellStyle name="SAPBEXstdDataEmph 5" xfId="5076"/>
    <cellStyle name="SAPBEXstdDataEmph 5 2" xfId="5077"/>
    <cellStyle name="SAPBEXstdDataEmph 6" xfId="5078"/>
    <cellStyle name="SAPBEXstdItem" xfId="1192"/>
    <cellStyle name="SAPBEXstdItem 2" xfId="1193"/>
    <cellStyle name="SAPBEXstdItem 2 2" xfId="5079"/>
    <cellStyle name="SAPBEXstdItem 2 2 2" xfId="5080"/>
    <cellStyle name="SAPBEXstdItem 2 2 2 2" xfId="5081"/>
    <cellStyle name="SAPBEXstdItem 2 2 3" xfId="5082"/>
    <cellStyle name="SAPBEXstdItem 2 3" xfId="5083"/>
    <cellStyle name="SAPBEXstdItem 2 3 2" xfId="5084"/>
    <cellStyle name="SAPBEXstdItem 2 4" xfId="5085"/>
    <cellStyle name="SAPBEXstdItem 2 4 2" xfId="5086"/>
    <cellStyle name="SAPBEXstdItem 2 5" xfId="5087"/>
    <cellStyle name="SAPBEXstdItem 3" xfId="5088"/>
    <cellStyle name="SAPBEXstdItem 3 2" xfId="5089"/>
    <cellStyle name="SAPBEXstdItem 3 2 2" xfId="5090"/>
    <cellStyle name="SAPBEXstdItem 3 3" xfId="5091"/>
    <cellStyle name="SAPBEXstdItem 4" xfId="5092"/>
    <cellStyle name="SAPBEXstdItem 4 2" xfId="5093"/>
    <cellStyle name="SAPBEXstdItem 5" xfId="5094"/>
    <cellStyle name="SAPBEXstdItem 5 2" xfId="5095"/>
    <cellStyle name="SAPBEXstdItem 6" xfId="5096"/>
    <cellStyle name="SAPBEXtitle" xfId="1194"/>
    <cellStyle name="SAPBEXtitle 2" xfId="1195"/>
    <cellStyle name="SAPBEXtitle 2 2" xfId="5097"/>
    <cellStyle name="SAPBEXtitle 2 2 2" xfId="5098"/>
    <cellStyle name="SAPBEXtitle 2 2 2 2" xfId="5099"/>
    <cellStyle name="SAPBEXtitle 2 2 3" xfId="5100"/>
    <cellStyle name="SAPBEXtitle 2 3" xfId="5101"/>
    <cellStyle name="SAPBEXtitle 2 3 2" xfId="5102"/>
    <cellStyle name="SAPBEXtitle 2 4" xfId="5103"/>
    <cellStyle name="SAPBEXtitle 2 4 2" xfId="5104"/>
    <cellStyle name="SAPBEXtitle 2 5" xfId="5105"/>
    <cellStyle name="SAPBEXtitle 3" xfId="5106"/>
    <cellStyle name="SAPBEXtitle 3 2" xfId="5107"/>
    <cellStyle name="SAPBEXtitle 3 2 2" xfId="5108"/>
    <cellStyle name="SAPBEXtitle 3 3" xfId="5109"/>
    <cellStyle name="SAPBEXtitle 4" xfId="5110"/>
    <cellStyle name="SAPBEXtitle 4 2" xfId="5111"/>
    <cellStyle name="SAPBEXtitle 5" xfId="5112"/>
    <cellStyle name="SAPBEXtitle 5 2" xfId="5113"/>
    <cellStyle name="SAPBEXtitle 6" xfId="5114"/>
    <cellStyle name="SAPBEXundefined" xfId="1196"/>
    <cellStyle name="SAPBEXundefined 2" xfId="1197"/>
    <cellStyle name="SAPBEXundefined 2 2" xfId="5115"/>
    <cellStyle name="SAPBEXundefined 2 2 2" xfId="5116"/>
    <cellStyle name="SAPBEXundefined 2 2 2 2" xfId="5117"/>
    <cellStyle name="SAPBEXundefined 2 2 3" xfId="5118"/>
    <cellStyle name="SAPBEXundefined 2 3" xfId="5119"/>
    <cellStyle name="SAPBEXundefined 2 3 2" xfId="5120"/>
    <cellStyle name="SAPBEXundefined 2 4" xfId="5121"/>
    <cellStyle name="SAPBEXundefined 2 4 2" xfId="5122"/>
    <cellStyle name="SAPBEXundefined 2 5" xfId="5123"/>
    <cellStyle name="SAPBEXundefined 3" xfId="5124"/>
    <cellStyle name="SAPBEXundefined 3 2" xfId="5125"/>
    <cellStyle name="SAPBEXundefined 3 2 2" xfId="5126"/>
    <cellStyle name="SAPBEXundefined 3 3" xfId="5127"/>
    <cellStyle name="SAPBEXundefined 4" xfId="5128"/>
    <cellStyle name="SAPBEXundefined 4 2" xfId="5129"/>
    <cellStyle name="SAPBEXundefined 5" xfId="5130"/>
    <cellStyle name="SAPBEXundefined 5 2" xfId="5131"/>
    <cellStyle name="SAPBEXundefined 6" xfId="5132"/>
    <cellStyle name="serJet 1200 Series PCL 6" xfId="5133"/>
    <cellStyle name="SHADEDSTORES" xfId="1198"/>
    <cellStyle name="SHADEDSTORES 2" xfId="1199"/>
    <cellStyle name="SHADEDSTORES 2 2" xfId="5134"/>
    <cellStyle name="SHADEDSTORES 2 2 2" xfId="5135"/>
    <cellStyle name="SHADEDSTORES 2 3" xfId="5136"/>
    <cellStyle name="SHADEDSTORES 3" xfId="5137"/>
    <cellStyle name="SHADEDSTORES 3 2" xfId="5138"/>
    <cellStyle name="SHADEDSTORES 4" xfId="5139"/>
    <cellStyle name="Sheet Title" xfId="1200"/>
    <cellStyle name="songuyen" xfId="5140"/>
    <cellStyle name="specstores" xfId="1201"/>
    <cellStyle name="specstores 2" xfId="1202"/>
    <cellStyle name="Standard" xfId="1203"/>
    <cellStyle name="Standard 2" xfId="1204"/>
    <cellStyle name="Standard_AAbgleich" xfId="5141"/>
    <cellStyle name="STTDG" xfId="5142"/>
    <cellStyle name="style" xfId="5143"/>
    <cellStyle name="Style 1" xfId="1205"/>
    <cellStyle name="Style 1 2" xfId="1206"/>
    <cellStyle name="Style 1 2 2" xfId="1207"/>
    <cellStyle name="Style 1 3" xfId="1208"/>
    <cellStyle name="Style 1 3 2" xfId="5144"/>
    <cellStyle name="Style 1 4" xfId="5145"/>
    <cellStyle name="Style 1 5" xfId="5146"/>
    <cellStyle name="Style 1 6" xfId="5147"/>
    <cellStyle name="Style 1_1  DT 2015 - dieu chinh co cau thu (ngay 24-10-2014)" xfId="1209"/>
    <cellStyle name="Style 10" xfId="1210"/>
    <cellStyle name="Style 10 2" xfId="5148"/>
    <cellStyle name="Style 100" xfId="5149"/>
    <cellStyle name="Style 101" xfId="5150"/>
    <cellStyle name="Style 102" xfId="5151"/>
    <cellStyle name="Style 103" xfId="5152"/>
    <cellStyle name="Style 104" xfId="5153"/>
    <cellStyle name="Style 105" xfId="5154"/>
    <cellStyle name="Style 106" xfId="5155"/>
    <cellStyle name="Style 107" xfId="5156"/>
    <cellStyle name="Style 108" xfId="5157"/>
    <cellStyle name="Style 109" xfId="5158"/>
    <cellStyle name="Style 11" xfId="1211"/>
    <cellStyle name="Style 11 2" xfId="5159"/>
    <cellStyle name="Style 110" xfId="5160"/>
    <cellStyle name="Style 111" xfId="5161"/>
    <cellStyle name="Style 112" xfId="5162"/>
    <cellStyle name="Style 113" xfId="5163"/>
    <cellStyle name="Style 114" xfId="5164"/>
    <cellStyle name="Style 115" xfId="5165"/>
    <cellStyle name="Style 116" xfId="5166"/>
    <cellStyle name="Style 117" xfId="5167"/>
    <cellStyle name="Style 118" xfId="5168"/>
    <cellStyle name="Style 119" xfId="5169"/>
    <cellStyle name="Style 12" xfId="1212"/>
    <cellStyle name="Style 12 2" xfId="5170"/>
    <cellStyle name="Style 120" xfId="5171"/>
    <cellStyle name="Style 121" xfId="5172"/>
    <cellStyle name="Style 122" xfId="5173"/>
    <cellStyle name="Style 123" xfId="5174"/>
    <cellStyle name="Style 124" xfId="5175"/>
    <cellStyle name="Style 125" xfId="5176"/>
    <cellStyle name="Style 126" xfId="5177"/>
    <cellStyle name="Style 127" xfId="5178"/>
    <cellStyle name="Style 128" xfId="5179"/>
    <cellStyle name="Style 129" xfId="5180"/>
    <cellStyle name="Style 13" xfId="1213"/>
    <cellStyle name="Style 13 2" xfId="5181"/>
    <cellStyle name="Style 130" xfId="5182"/>
    <cellStyle name="Style 131" xfId="5183"/>
    <cellStyle name="Style 132" xfId="5184"/>
    <cellStyle name="Style 133" xfId="5185"/>
    <cellStyle name="Style 134" xfId="5186"/>
    <cellStyle name="Style 135" xfId="5187"/>
    <cellStyle name="Style 136" xfId="5188"/>
    <cellStyle name="Style 137" xfId="5189"/>
    <cellStyle name="Style 138" xfId="5190"/>
    <cellStyle name="Style 139" xfId="5191"/>
    <cellStyle name="Style 14" xfId="1214"/>
    <cellStyle name="Style 14 2" xfId="5192"/>
    <cellStyle name="Style 140" xfId="5193"/>
    <cellStyle name="Style 141" xfId="5194"/>
    <cellStyle name="Style 142" xfId="5195"/>
    <cellStyle name="Style 143" xfId="5196"/>
    <cellStyle name="Style 144" xfId="5197"/>
    <cellStyle name="Style 145" xfId="5198"/>
    <cellStyle name="Style 146" xfId="5199"/>
    <cellStyle name="Style 147" xfId="5200"/>
    <cellStyle name="Style 148" xfId="5201"/>
    <cellStyle name="Style 149" xfId="5202"/>
    <cellStyle name="Style 15" xfId="1215"/>
    <cellStyle name="Style 15 2" xfId="5203"/>
    <cellStyle name="Style 150" xfId="5204"/>
    <cellStyle name="Style 151" xfId="5205"/>
    <cellStyle name="Style 152" xfId="5206"/>
    <cellStyle name="Style 153" xfId="5207"/>
    <cellStyle name="Style 154" xfId="5208"/>
    <cellStyle name="Style 155" xfId="5209"/>
    <cellStyle name="Style 16" xfId="1216"/>
    <cellStyle name="Style 16 2" xfId="5210"/>
    <cellStyle name="Style 17" xfId="1217"/>
    <cellStyle name="Style 17 2" xfId="5211"/>
    <cellStyle name="Style 17 3" xfId="5212"/>
    <cellStyle name="Style 18" xfId="1218"/>
    <cellStyle name="Style 18 2" xfId="5213"/>
    <cellStyle name="Style 18 3" xfId="5214"/>
    <cellStyle name="Style 19" xfId="1219"/>
    <cellStyle name="Style 19 2" xfId="5215"/>
    <cellStyle name="Style 2" xfId="1220"/>
    <cellStyle name="Style 2 2" xfId="1221"/>
    <cellStyle name="Style 2_K duoc xoa" xfId="1222"/>
    <cellStyle name="Style 20" xfId="1223"/>
    <cellStyle name="Style 20 2" xfId="5216"/>
    <cellStyle name="Style 20 3" xfId="5217"/>
    <cellStyle name="Style 21" xfId="1224"/>
    <cellStyle name="Style 21 2" xfId="5218"/>
    <cellStyle name="Style 21 3" xfId="5219"/>
    <cellStyle name="Style 22" xfId="1225"/>
    <cellStyle name="Style 22 2" xfId="5220"/>
    <cellStyle name="Style 23" xfId="1226"/>
    <cellStyle name="Style 23 2" xfId="5221"/>
    <cellStyle name="Style 24" xfId="1227"/>
    <cellStyle name="Style 24 2" xfId="5222"/>
    <cellStyle name="Style 25" xfId="1228"/>
    <cellStyle name="Style 25 2" xfId="5223"/>
    <cellStyle name="Style 26" xfId="1229"/>
    <cellStyle name="Style 26 2" xfId="5224"/>
    <cellStyle name="Style 27" xfId="1230"/>
    <cellStyle name="Style 27 2" xfId="5225"/>
    <cellStyle name="Style 28" xfId="1231"/>
    <cellStyle name="Style 28 2" xfId="5226"/>
    <cellStyle name="Style 29" xfId="1232"/>
    <cellStyle name="Style 29 2" xfId="5227"/>
    <cellStyle name="Style 3" xfId="1233"/>
    <cellStyle name="Style 3 2" xfId="1234"/>
    <cellStyle name="Style 3 3" xfId="5228"/>
    <cellStyle name="Style 30" xfId="1235"/>
    <cellStyle name="Style 30 2" xfId="5229"/>
    <cellStyle name="Style 31" xfId="1236"/>
    <cellStyle name="Style 31 2" xfId="5230"/>
    <cellStyle name="Style 32" xfId="1237"/>
    <cellStyle name="Style 32 2" xfId="5231"/>
    <cellStyle name="Style 33" xfId="1238"/>
    <cellStyle name="Style 33 2" xfId="5232"/>
    <cellStyle name="Style 34" xfId="1239"/>
    <cellStyle name="Style 34 2" xfId="5233"/>
    <cellStyle name="Style 35" xfId="1240"/>
    <cellStyle name="Style 35 2" xfId="5234"/>
    <cellStyle name="Style 36" xfId="1241"/>
    <cellStyle name="Style 37" xfId="1242"/>
    <cellStyle name="Style 37 2" xfId="5235"/>
    <cellStyle name="Style 38" xfId="1243"/>
    <cellStyle name="Style 38 2" xfId="5236"/>
    <cellStyle name="Style 38 3" xfId="5237"/>
    <cellStyle name="Style 39" xfId="1244"/>
    <cellStyle name="Style 39 2" xfId="5238"/>
    <cellStyle name="Style 39 3" xfId="5239"/>
    <cellStyle name="Style 4" xfId="1245"/>
    <cellStyle name="Style 4 2" xfId="1246"/>
    <cellStyle name="Style 4 3" xfId="5240"/>
    <cellStyle name="Style 40" xfId="1247"/>
    <cellStyle name="Style 40 2" xfId="5241"/>
    <cellStyle name="Style 41" xfId="1248"/>
    <cellStyle name="Style 41 2" xfId="5242"/>
    <cellStyle name="Style 42" xfId="1249"/>
    <cellStyle name="Style 42 2" xfId="5243"/>
    <cellStyle name="Style 43" xfId="1250"/>
    <cellStyle name="Style 43 2" xfId="5244"/>
    <cellStyle name="Style 44" xfId="1251"/>
    <cellStyle name="Style 44 2" xfId="5245"/>
    <cellStyle name="Style 45" xfId="1252"/>
    <cellStyle name="Style 45 2" xfId="5246"/>
    <cellStyle name="Style 46" xfId="1253"/>
    <cellStyle name="Style 46 2" xfId="5247"/>
    <cellStyle name="Style 46 3" xfId="5248"/>
    <cellStyle name="Style 47" xfId="1254"/>
    <cellStyle name="Style 47 2" xfId="5249"/>
    <cellStyle name="Style 47 3" xfId="5250"/>
    <cellStyle name="Style 48" xfId="1255"/>
    <cellStyle name="Style 48 2" xfId="5251"/>
    <cellStyle name="Style 49" xfId="1256"/>
    <cellStyle name="Style 49 2" xfId="5252"/>
    <cellStyle name="Style 5" xfId="1257"/>
    <cellStyle name="Style 50" xfId="1258"/>
    <cellStyle name="Style 50 2" xfId="5253"/>
    <cellStyle name="Style 51" xfId="1259"/>
    <cellStyle name="Style 51 2" xfId="5254"/>
    <cellStyle name="Style 52" xfId="1260"/>
    <cellStyle name="Style 52 2" xfId="5255"/>
    <cellStyle name="Style 53" xfId="1261"/>
    <cellStyle name="Style 53 2" xfId="5256"/>
    <cellStyle name="Style 53 3" xfId="5257"/>
    <cellStyle name="Style 54" xfId="1262"/>
    <cellStyle name="Style 54 2" xfId="5258"/>
    <cellStyle name="Style 55" xfId="1263"/>
    <cellStyle name="Style 55 2" xfId="5259"/>
    <cellStyle name="Style 56" xfId="1264"/>
    <cellStyle name="Style 57" xfId="1265"/>
    <cellStyle name="Style 58" xfId="1266"/>
    <cellStyle name="Style 59" xfId="1267"/>
    <cellStyle name="Style 6" xfId="1268"/>
    <cellStyle name="Style 6 2" xfId="5260"/>
    <cellStyle name="Style 6 3" xfId="5261"/>
    <cellStyle name="Style 60" xfId="1269"/>
    <cellStyle name="Style 61" xfId="1270"/>
    <cellStyle name="Style 62" xfId="1271"/>
    <cellStyle name="Style 63" xfId="1272"/>
    <cellStyle name="Style 64" xfId="1273"/>
    <cellStyle name="Style 65" xfId="1274"/>
    <cellStyle name="Style 66" xfId="1275"/>
    <cellStyle name="Style 67" xfId="1276"/>
    <cellStyle name="Style 68" xfId="1277"/>
    <cellStyle name="Style 69" xfId="1278"/>
    <cellStyle name="Style 7" xfId="1279"/>
    <cellStyle name="Style 7 2" xfId="5262"/>
    <cellStyle name="Style 7 3" xfId="5263"/>
    <cellStyle name="Style 70" xfId="1280"/>
    <cellStyle name="Style 71" xfId="1281"/>
    <cellStyle name="Style 72" xfId="1282"/>
    <cellStyle name="Style 73" xfId="1283"/>
    <cellStyle name="Style 74" xfId="1284"/>
    <cellStyle name="Style 75" xfId="1285"/>
    <cellStyle name="Style 75 2" xfId="5264"/>
    <cellStyle name="Style 76" xfId="1286"/>
    <cellStyle name="Style 77" xfId="1287"/>
    <cellStyle name="Style 77 2" xfId="5265"/>
    <cellStyle name="Style 78" xfId="1288"/>
    <cellStyle name="Style 79" xfId="1289"/>
    <cellStyle name="Style 8" xfId="1290"/>
    <cellStyle name="Style 8 2" xfId="5266"/>
    <cellStyle name="Style 80" xfId="1291"/>
    <cellStyle name="Style 81" xfId="1292"/>
    <cellStyle name="Style 82" xfId="1293"/>
    <cellStyle name="Style 83" xfId="1294"/>
    <cellStyle name="Style 84" xfId="1295"/>
    <cellStyle name="Style 85" xfId="1296"/>
    <cellStyle name="Style 86" xfId="1297"/>
    <cellStyle name="Style 87" xfId="1298"/>
    <cellStyle name="Style 87 2" xfId="5267"/>
    <cellStyle name="Style 88" xfId="1299"/>
    <cellStyle name="Style 89" xfId="1300"/>
    <cellStyle name="Style 9" xfId="1301"/>
    <cellStyle name="Style 9 2" xfId="5268"/>
    <cellStyle name="Style 90" xfId="1302"/>
    <cellStyle name="Style 91" xfId="1303"/>
    <cellStyle name="Style 92" xfId="5269"/>
    <cellStyle name="Style 93" xfId="5270"/>
    <cellStyle name="Style 94" xfId="5271"/>
    <cellStyle name="Style 95" xfId="5272"/>
    <cellStyle name="Style 96" xfId="5273"/>
    <cellStyle name="Style 96 2" xfId="5274"/>
    <cellStyle name="Style 97" xfId="5275"/>
    <cellStyle name="Style 98" xfId="5276"/>
    <cellStyle name="Style 99" xfId="5277"/>
    <cellStyle name="Style Date" xfId="5278"/>
    <cellStyle name="style_1" xfId="1304"/>
    <cellStyle name="subhead" xfId="1305"/>
    <cellStyle name="subhead 2" xfId="5279"/>
    <cellStyle name="subhead 3" xfId="5280"/>
    <cellStyle name="Subtotal" xfId="1306"/>
    <cellStyle name="symbol" xfId="5281"/>
    <cellStyle name="T" xfId="1307"/>
    <cellStyle name="T 2" xfId="1308"/>
    <cellStyle name="T 2 2" xfId="5282"/>
    <cellStyle name="T 2 2 2" xfId="5283"/>
    <cellStyle name="T 2 3" xfId="5284"/>
    <cellStyle name="T 2 4" xfId="5285"/>
    <cellStyle name="T 3" xfId="5286"/>
    <cellStyle name="T 3 2" xfId="5287"/>
    <cellStyle name="T 4" xfId="5288"/>
    <cellStyle name="T 5" xfId="5289"/>
    <cellStyle name="T_02.PH BIEU KS QNinh (1-10KHKT-NSDP)" xfId="1309"/>
    <cellStyle name="T_02.PH BIEU KS QNinh (1-10KHKT-NSDP) 2" xfId="1310"/>
    <cellStyle name="T_15_10_2013 BC nhu cau von doi ung ODA (2014-2016) ngay 15102013 Sua" xfId="5290"/>
    <cellStyle name="T_15_10_2013 BC nhu cau von doi ung ODA (2014-2016) ngay 15102013 Sua 2" xfId="5291"/>
    <cellStyle name="T_15_10_2013 BC nhu cau von doi ung ODA (2014-2016) ngay 15102013 Sua 2 2" xfId="5292"/>
    <cellStyle name="T_15_10_2013 BC nhu cau von doi ung ODA (2014-2016) ngay 15102013 Sua 3" xfId="5293"/>
    <cellStyle name="T_15_10_2013 BC nhu cau von doi ung ODA (2014-2016) ngay 15102013 Sua 4" xfId="5294"/>
    <cellStyle name="T_36- Quang Ngai - 2014 " xfId="1311"/>
    <cellStyle name="T_bao cao" xfId="5295"/>
    <cellStyle name="T_bao cao 2" xfId="5296"/>
    <cellStyle name="T_bao cao 2 2" xfId="5297"/>
    <cellStyle name="T_bao cao 2 2 2" xfId="5298"/>
    <cellStyle name="T_bao cao 2 3" xfId="5299"/>
    <cellStyle name="T_bao cao 2 4" xfId="5300"/>
    <cellStyle name="T_bao cao 3" xfId="5301"/>
    <cellStyle name="T_bao cao 3 2" xfId="5302"/>
    <cellStyle name="T_bao cao 4" xfId="5303"/>
    <cellStyle name="T_bao cao 5" xfId="5304"/>
    <cellStyle name="T_bao cao phan bo KHDT 2011(final)" xfId="5305"/>
    <cellStyle name="T_bao cao phan bo KHDT 2011(final) 2" xfId="5306"/>
    <cellStyle name="T_bao cao phan bo KHDT 2011(final) 2 2" xfId="5307"/>
    <cellStyle name="T_bao cao phan bo KHDT 2011(final) 3" xfId="5308"/>
    <cellStyle name="T_bao cao phan bo KHDT 2011(final) 4" xfId="5309"/>
    <cellStyle name="T_Bao cao so lieu kiem toan nam 2007 sua" xfId="5310"/>
    <cellStyle name="T_Bao cao so lieu kiem toan nam 2007 sua 2" xfId="5311"/>
    <cellStyle name="T_Bao cao so lieu kiem toan nam 2007 sua 2 2" xfId="5312"/>
    <cellStyle name="T_Bao cao so lieu kiem toan nam 2007 sua 2 2 2" xfId="5313"/>
    <cellStyle name="T_Bao cao so lieu kiem toan nam 2007 sua 2 3" xfId="5314"/>
    <cellStyle name="T_Bao cao so lieu kiem toan nam 2007 sua 2 4" xfId="5315"/>
    <cellStyle name="T_Bao cao so lieu kiem toan nam 2007 sua 3" xfId="5316"/>
    <cellStyle name="T_Bao cao so lieu kiem toan nam 2007 sua 3 2" xfId="5317"/>
    <cellStyle name="T_Bao cao so lieu kiem toan nam 2007 sua 4" xfId="5318"/>
    <cellStyle name="T_Bao cao so lieu kiem toan nam 2007 sua 5" xfId="5319"/>
    <cellStyle name="T_Bao cao so lieu kiem toan nam 2007 sua_!1 1 bao cao giao KH ve HTCMT vung TNB   12-12-2011" xfId="5320"/>
    <cellStyle name="T_Bao cao so lieu kiem toan nam 2007 sua_!1 1 bao cao giao KH ve HTCMT vung TNB   12-12-2011 2" xfId="5321"/>
    <cellStyle name="T_Bao cao so lieu kiem toan nam 2007 sua_!1 1 bao cao giao KH ve HTCMT vung TNB   12-12-2011 2 2" xfId="5322"/>
    <cellStyle name="T_Bao cao so lieu kiem toan nam 2007 sua_!1 1 bao cao giao KH ve HTCMT vung TNB   12-12-2011 2 2 2" xfId="5323"/>
    <cellStyle name="T_Bao cao so lieu kiem toan nam 2007 sua_!1 1 bao cao giao KH ve HTCMT vung TNB   12-12-2011 2 3" xfId="5324"/>
    <cellStyle name="T_Bao cao so lieu kiem toan nam 2007 sua_!1 1 bao cao giao KH ve HTCMT vung TNB   12-12-2011 2 4" xfId="5325"/>
    <cellStyle name="T_Bao cao so lieu kiem toan nam 2007 sua_!1 1 bao cao giao KH ve HTCMT vung TNB   12-12-2011 3" xfId="5326"/>
    <cellStyle name="T_Bao cao so lieu kiem toan nam 2007 sua_!1 1 bao cao giao KH ve HTCMT vung TNB   12-12-2011 3 2" xfId="5327"/>
    <cellStyle name="T_Bao cao so lieu kiem toan nam 2007 sua_!1 1 bao cao giao KH ve HTCMT vung TNB   12-12-2011 4" xfId="5328"/>
    <cellStyle name="T_Bao cao so lieu kiem toan nam 2007 sua_!1 1 bao cao giao KH ve HTCMT vung TNB   12-12-2011 5" xfId="5329"/>
    <cellStyle name="T_Bao cao so lieu kiem toan nam 2007 sua_Bieu TPCP 2015-xin keo dai 3.2016" xfId="5330"/>
    <cellStyle name="T_Bao cao so lieu kiem toan nam 2007 sua_Bieu TPCP 2015-xin keo dai 3.2016 2" xfId="5331"/>
    <cellStyle name="T_Bao cao so lieu kiem toan nam 2007 sua_KH TPCP vung TNB (03-1-2012)" xfId="5332"/>
    <cellStyle name="T_Bao cao so lieu kiem toan nam 2007 sua_KH TPCP vung TNB (03-1-2012) 2" xfId="5333"/>
    <cellStyle name="T_Bao cao so lieu kiem toan nam 2007 sua_KH TPCP vung TNB (03-1-2012) 2 2" xfId="5334"/>
    <cellStyle name="T_Bao cao so lieu kiem toan nam 2007 sua_KH TPCP vung TNB (03-1-2012) 2 2 2" xfId="5335"/>
    <cellStyle name="T_Bao cao so lieu kiem toan nam 2007 sua_KH TPCP vung TNB (03-1-2012) 2 3" xfId="5336"/>
    <cellStyle name="T_Bao cao so lieu kiem toan nam 2007 sua_KH TPCP vung TNB (03-1-2012) 2 4" xfId="5337"/>
    <cellStyle name="T_Bao cao so lieu kiem toan nam 2007 sua_KH TPCP vung TNB (03-1-2012) 3" xfId="5338"/>
    <cellStyle name="T_Bao cao so lieu kiem toan nam 2007 sua_KH TPCP vung TNB (03-1-2012) 3 2" xfId="5339"/>
    <cellStyle name="T_Bao cao so lieu kiem toan nam 2007 sua_KH TPCP vung TNB (03-1-2012) 4" xfId="5340"/>
    <cellStyle name="T_Bao cao so lieu kiem toan nam 2007 sua_KH TPCP vung TNB (03-1-2012) 5" xfId="5341"/>
    <cellStyle name="T_Bao cao so lieu kiem toan nam 2007 sua_ra soat theo 7356" xfId="5342"/>
    <cellStyle name="T_Bao cao so lieu kiem toan nam 2007 sua_ra soat theo 7356 2" xfId="5343"/>
    <cellStyle name="T_Bao cao so lieu kiem toan nam 2007 sua_ra soat theo 7356_Bao cao no dong XDCB-9590-BYT-Rut gon" xfId="5344"/>
    <cellStyle name="T_Bao cao so lieu kiem toan nam 2007 sua_ra soat theo 7356_Bao cao no dong XDCB-9590-BYT-Rut gon 2" xfId="5345"/>
    <cellStyle name="T_Bao cao so lieu kiem toan nam 2007 sua_ra soat theo 7356_Bieu 11-TPCP KH 2013" xfId="5346"/>
    <cellStyle name="T_Bao cao so lieu kiem toan nam 2007 sua_ra soat theo 7356_Bieu 11-TPCP KH 2013 2" xfId="5347"/>
    <cellStyle name="T_Bao cao so lieu kiem toan nam 2007 sua_TONG HOP CHUNG 3.2.2012 (ban cuoi)" xfId="5348"/>
    <cellStyle name="T_Bao cao so lieu kiem toan nam 2007 sua_TONG HOP CHUNG 3.2.2012 (ban cuoi) 2" xfId="5349"/>
    <cellStyle name="T_Bao cao so lieu kiem toan nam 2007 sua_TONG HOP CHUNG 3.2.2012 (ban cuoi)_Bao cao no dong XDCB-9590-BYT-Rut gon" xfId="5350"/>
    <cellStyle name="T_Bao cao so lieu kiem toan nam 2007 sua_TONG HOP CHUNG 3.2.2012 (ban cuoi)_Bao cao no dong XDCB-9590-BYT-Rut gon 2" xfId="5351"/>
    <cellStyle name="T_bao cao_!1 1 bao cao giao KH ve HTCMT vung TNB   12-12-2011" xfId="5352"/>
    <cellStyle name="T_bao cao_!1 1 bao cao giao KH ve HTCMT vung TNB   12-12-2011 2" xfId="5353"/>
    <cellStyle name="T_bao cao_!1 1 bao cao giao KH ve HTCMT vung TNB   12-12-2011 2 2" xfId="5354"/>
    <cellStyle name="T_bao cao_!1 1 bao cao giao KH ve HTCMT vung TNB   12-12-2011 2 2 2" xfId="5355"/>
    <cellStyle name="T_bao cao_!1 1 bao cao giao KH ve HTCMT vung TNB   12-12-2011 2 3" xfId="5356"/>
    <cellStyle name="T_bao cao_!1 1 bao cao giao KH ve HTCMT vung TNB   12-12-2011 2 4" xfId="5357"/>
    <cellStyle name="T_bao cao_!1 1 bao cao giao KH ve HTCMT vung TNB   12-12-2011 3" xfId="5358"/>
    <cellStyle name="T_bao cao_!1 1 bao cao giao KH ve HTCMT vung TNB   12-12-2011 3 2" xfId="5359"/>
    <cellStyle name="T_bao cao_!1 1 bao cao giao KH ve HTCMT vung TNB   12-12-2011 4" xfId="5360"/>
    <cellStyle name="T_bao cao_!1 1 bao cao giao KH ve HTCMT vung TNB   12-12-2011 5" xfId="5361"/>
    <cellStyle name="T_bao cao_Bieu4HTMT" xfId="5362"/>
    <cellStyle name="T_bao cao_Bieu4HTMT 2" xfId="5363"/>
    <cellStyle name="T_bao cao_Bieu4HTMT 2 2" xfId="5364"/>
    <cellStyle name="T_bao cao_Bieu4HTMT 2 2 2" xfId="5365"/>
    <cellStyle name="T_bao cao_Bieu4HTMT 2 3" xfId="5366"/>
    <cellStyle name="T_bao cao_Bieu4HTMT 2 4" xfId="5367"/>
    <cellStyle name="T_bao cao_Bieu4HTMT 3" xfId="5368"/>
    <cellStyle name="T_bao cao_Bieu4HTMT 3 2" xfId="5369"/>
    <cellStyle name="T_bao cao_Bieu4HTMT 4" xfId="5370"/>
    <cellStyle name="T_bao cao_Bieu4HTMT 5" xfId="5371"/>
    <cellStyle name="T_bao cao_Bieu4HTMT_!1 1 bao cao giao KH ve HTCMT vung TNB   12-12-2011" xfId="5372"/>
    <cellStyle name="T_bao cao_Bieu4HTMT_!1 1 bao cao giao KH ve HTCMT vung TNB   12-12-2011 2" xfId="5373"/>
    <cellStyle name="T_bao cao_Bieu4HTMT_!1 1 bao cao giao KH ve HTCMT vung TNB   12-12-2011 2 2" xfId="5374"/>
    <cellStyle name="T_bao cao_Bieu4HTMT_!1 1 bao cao giao KH ve HTCMT vung TNB   12-12-2011 2 2 2" xfId="5375"/>
    <cellStyle name="T_bao cao_Bieu4HTMT_!1 1 bao cao giao KH ve HTCMT vung TNB   12-12-2011 2 3" xfId="5376"/>
    <cellStyle name="T_bao cao_Bieu4HTMT_!1 1 bao cao giao KH ve HTCMT vung TNB   12-12-2011 2 4" xfId="5377"/>
    <cellStyle name="T_bao cao_Bieu4HTMT_!1 1 bao cao giao KH ve HTCMT vung TNB   12-12-2011 3" xfId="5378"/>
    <cellStyle name="T_bao cao_Bieu4HTMT_!1 1 bao cao giao KH ve HTCMT vung TNB   12-12-2011 3 2" xfId="5379"/>
    <cellStyle name="T_bao cao_Bieu4HTMT_!1 1 bao cao giao KH ve HTCMT vung TNB   12-12-2011 4" xfId="5380"/>
    <cellStyle name="T_bao cao_Bieu4HTMT_!1 1 bao cao giao KH ve HTCMT vung TNB   12-12-2011 5" xfId="5381"/>
    <cellStyle name="T_bao cao_Bieu4HTMT_KH TPCP vung TNB (03-1-2012)" xfId="5382"/>
    <cellStyle name="T_bao cao_Bieu4HTMT_KH TPCP vung TNB (03-1-2012) 2" xfId="5383"/>
    <cellStyle name="T_bao cao_Bieu4HTMT_KH TPCP vung TNB (03-1-2012) 2 2" xfId="5384"/>
    <cellStyle name="T_bao cao_Bieu4HTMT_KH TPCP vung TNB (03-1-2012) 2 2 2" xfId="5385"/>
    <cellStyle name="T_bao cao_Bieu4HTMT_KH TPCP vung TNB (03-1-2012) 2 3" xfId="5386"/>
    <cellStyle name="T_bao cao_Bieu4HTMT_KH TPCP vung TNB (03-1-2012) 2 4" xfId="5387"/>
    <cellStyle name="T_bao cao_Bieu4HTMT_KH TPCP vung TNB (03-1-2012) 3" xfId="5388"/>
    <cellStyle name="T_bao cao_Bieu4HTMT_KH TPCP vung TNB (03-1-2012) 3 2" xfId="5389"/>
    <cellStyle name="T_bao cao_Bieu4HTMT_KH TPCP vung TNB (03-1-2012) 4" xfId="5390"/>
    <cellStyle name="T_bao cao_Bieu4HTMT_KH TPCP vung TNB (03-1-2012) 5" xfId="5391"/>
    <cellStyle name="T_bao cao_KH TPCP vung TNB (03-1-2012)" xfId="5392"/>
    <cellStyle name="T_bao cao_KH TPCP vung TNB (03-1-2012) 2" xfId="5393"/>
    <cellStyle name="T_bao cao_KH TPCP vung TNB (03-1-2012) 2 2" xfId="5394"/>
    <cellStyle name="T_bao cao_KH TPCP vung TNB (03-1-2012) 2 2 2" xfId="5395"/>
    <cellStyle name="T_bao cao_KH TPCP vung TNB (03-1-2012) 2 3" xfId="5396"/>
    <cellStyle name="T_bao cao_KH TPCP vung TNB (03-1-2012) 2 4" xfId="5397"/>
    <cellStyle name="T_bao cao_KH TPCP vung TNB (03-1-2012) 3" xfId="5398"/>
    <cellStyle name="T_bao cao_KH TPCP vung TNB (03-1-2012) 3 2" xfId="5399"/>
    <cellStyle name="T_bao cao_KH TPCP vung TNB (03-1-2012) 4" xfId="5400"/>
    <cellStyle name="T_bao cao_KH TPCP vung TNB (03-1-2012) 5" xfId="5401"/>
    <cellStyle name="T_bao cao_ra soat theo 7356" xfId="5402"/>
    <cellStyle name="T_bao cao_ra soat theo 7356 2" xfId="5403"/>
    <cellStyle name="T_bao cao_ra soat theo 7356_Bao cao no dong XDCB-9590-BYT-Rut gon" xfId="5404"/>
    <cellStyle name="T_bao cao_ra soat theo 7356_Bao cao no dong XDCB-9590-BYT-Rut gon 2" xfId="5405"/>
    <cellStyle name="T_bao cao_ra soat theo 7356_Bieu 11-TPCP KH 2013" xfId="5406"/>
    <cellStyle name="T_bao cao_ra soat theo 7356_Bieu 11-TPCP KH 2013 2" xfId="5407"/>
    <cellStyle name="T_bao cao_TONG HOP CHUNG 3.2.2012 (ban cuoi)" xfId="5408"/>
    <cellStyle name="T_bao cao_TONG HOP CHUNG 3.2.2012 (ban cuoi) 2" xfId="5409"/>
    <cellStyle name="T_bao cao_TONG HOP CHUNG 3.2.2012 (ban cuoi)_Bao cao no dong XDCB-9590-BYT-Rut gon" xfId="5410"/>
    <cellStyle name="T_bao cao_TONG HOP CHUNG 3.2.2012 (ban cuoi)_Bao cao no dong XDCB-9590-BYT-Rut gon 2" xfId="5411"/>
    <cellStyle name="T_BBTNG-06" xfId="5412"/>
    <cellStyle name="T_BBTNG-06 2" xfId="5413"/>
    <cellStyle name="T_BBTNG-06 2 2" xfId="5414"/>
    <cellStyle name="T_BBTNG-06 2 2 2" xfId="5415"/>
    <cellStyle name="T_BBTNG-06 2 3" xfId="5416"/>
    <cellStyle name="T_BBTNG-06 2 4" xfId="5417"/>
    <cellStyle name="T_BBTNG-06 3" xfId="5418"/>
    <cellStyle name="T_BBTNG-06 3 2" xfId="5419"/>
    <cellStyle name="T_BBTNG-06 4" xfId="5420"/>
    <cellStyle name="T_BBTNG-06 5" xfId="5421"/>
    <cellStyle name="T_BBTNG-06_!1 1 bao cao giao KH ve HTCMT vung TNB   12-12-2011" xfId="5422"/>
    <cellStyle name="T_BBTNG-06_!1 1 bao cao giao KH ve HTCMT vung TNB   12-12-2011 2" xfId="5423"/>
    <cellStyle name="T_BBTNG-06_!1 1 bao cao giao KH ve HTCMT vung TNB   12-12-2011 2 2" xfId="5424"/>
    <cellStyle name="T_BBTNG-06_!1 1 bao cao giao KH ve HTCMT vung TNB   12-12-2011 2 2 2" xfId="5425"/>
    <cellStyle name="T_BBTNG-06_!1 1 bao cao giao KH ve HTCMT vung TNB   12-12-2011 2 3" xfId="5426"/>
    <cellStyle name="T_BBTNG-06_!1 1 bao cao giao KH ve HTCMT vung TNB   12-12-2011 2 4" xfId="5427"/>
    <cellStyle name="T_BBTNG-06_!1 1 bao cao giao KH ve HTCMT vung TNB   12-12-2011 3" xfId="5428"/>
    <cellStyle name="T_BBTNG-06_!1 1 bao cao giao KH ve HTCMT vung TNB   12-12-2011 3 2" xfId="5429"/>
    <cellStyle name="T_BBTNG-06_!1 1 bao cao giao KH ve HTCMT vung TNB   12-12-2011 4" xfId="5430"/>
    <cellStyle name="T_BBTNG-06_!1 1 bao cao giao KH ve HTCMT vung TNB   12-12-2011 5" xfId="5431"/>
    <cellStyle name="T_BBTNG-06_Bieu4HTMT" xfId="5432"/>
    <cellStyle name="T_BBTNG-06_Bieu4HTMT 2" xfId="5433"/>
    <cellStyle name="T_BBTNG-06_Bieu4HTMT 2 2" xfId="5434"/>
    <cellStyle name="T_BBTNG-06_Bieu4HTMT 2 2 2" xfId="5435"/>
    <cellStyle name="T_BBTNG-06_Bieu4HTMT 2 3" xfId="5436"/>
    <cellStyle name="T_BBTNG-06_Bieu4HTMT 2 4" xfId="5437"/>
    <cellStyle name="T_BBTNG-06_Bieu4HTMT 3" xfId="5438"/>
    <cellStyle name="T_BBTNG-06_Bieu4HTMT 3 2" xfId="5439"/>
    <cellStyle name="T_BBTNG-06_Bieu4HTMT 4" xfId="5440"/>
    <cellStyle name="T_BBTNG-06_Bieu4HTMT 5" xfId="5441"/>
    <cellStyle name="T_BBTNG-06_Bieu4HTMT_!1 1 bao cao giao KH ve HTCMT vung TNB   12-12-2011" xfId="5442"/>
    <cellStyle name="T_BBTNG-06_Bieu4HTMT_!1 1 bao cao giao KH ve HTCMT vung TNB   12-12-2011 2" xfId="5443"/>
    <cellStyle name="T_BBTNG-06_Bieu4HTMT_!1 1 bao cao giao KH ve HTCMT vung TNB   12-12-2011 2 2" xfId="5444"/>
    <cellStyle name="T_BBTNG-06_Bieu4HTMT_!1 1 bao cao giao KH ve HTCMT vung TNB   12-12-2011 2 2 2" xfId="5445"/>
    <cellStyle name="T_BBTNG-06_Bieu4HTMT_!1 1 bao cao giao KH ve HTCMT vung TNB   12-12-2011 2 3" xfId="5446"/>
    <cellStyle name="T_BBTNG-06_Bieu4HTMT_!1 1 bao cao giao KH ve HTCMT vung TNB   12-12-2011 2 4" xfId="5447"/>
    <cellStyle name="T_BBTNG-06_Bieu4HTMT_!1 1 bao cao giao KH ve HTCMT vung TNB   12-12-2011 3" xfId="5448"/>
    <cellStyle name="T_BBTNG-06_Bieu4HTMT_!1 1 bao cao giao KH ve HTCMT vung TNB   12-12-2011 3 2" xfId="5449"/>
    <cellStyle name="T_BBTNG-06_Bieu4HTMT_!1 1 bao cao giao KH ve HTCMT vung TNB   12-12-2011 4" xfId="5450"/>
    <cellStyle name="T_BBTNG-06_Bieu4HTMT_!1 1 bao cao giao KH ve HTCMT vung TNB   12-12-2011 5" xfId="5451"/>
    <cellStyle name="T_BBTNG-06_Bieu4HTMT_KH TPCP vung TNB (03-1-2012)" xfId="5452"/>
    <cellStyle name="T_BBTNG-06_Bieu4HTMT_KH TPCP vung TNB (03-1-2012) 2" xfId="5453"/>
    <cellStyle name="T_BBTNG-06_Bieu4HTMT_KH TPCP vung TNB (03-1-2012) 2 2" xfId="5454"/>
    <cellStyle name="T_BBTNG-06_Bieu4HTMT_KH TPCP vung TNB (03-1-2012) 2 2 2" xfId="5455"/>
    <cellStyle name="T_BBTNG-06_Bieu4HTMT_KH TPCP vung TNB (03-1-2012) 2 3" xfId="5456"/>
    <cellStyle name="T_BBTNG-06_Bieu4HTMT_KH TPCP vung TNB (03-1-2012) 2 4" xfId="5457"/>
    <cellStyle name="T_BBTNG-06_Bieu4HTMT_KH TPCP vung TNB (03-1-2012) 3" xfId="5458"/>
    <cellStyle name="T_BBTNG-06_Bieu4HTMT_KH TPCP vung TNB (03-1-2012) 3 2" xfId="5459"/>
    <cellStyle name="T_BBTNG-06_Bieu4HTMT_KH TPCP vung TNB (03-1-2012) 4" xfId="5460"/>
    <cellStyle name="T_BBTNG-06_Bieu4HTMT_KH TPCP vung TNB (03-1-2012) 5" xfId="5461"/>
    <cellStyle name="T_BBTNG-06_KH TPCP vung TNB (03-1-2012)" xfId="5462"/>
    <cellStyle name="T_BBTNG-06_KH TPCP vung TNB (03-1-2012) 2" xfId="5463"/>
    <cellStyle name="T_BBTNG-06_KH TPCP vung TNB (03-1-2012) 2 2" xfId="5464"/>
    <cellStyle name="T_BBTNG-06_KH TPCP vung TNB (03-1-2012) 2 2 2" xfId="5465"/>
    <cellStyle name="T_BBTNG-06_KH TPCP vung TNB (03-1-2012) 2 3" xfId="5466"/>
    <cellStyle name="T_BBTNG-06_KH TPCP vung TNB (03-1-2012) 2 4" xfId="5467"/>
    <cellStyle name="T_BBTNG-06_KH TPCP vung TNB (03-1-2012) 3" xfId="5468"/>
    <cellStyle name="T_BBTNG-06_KH TPCP vung TNB (03-1-2012) 3 2" xfId="5469"/>
    <cellStyle name="T_BBTNG-06_KH TPCP vung TNB (03-1-2012) 4" xfId="5470"/>
    <cellStyle name="T_BBTNG-06_KH TPCP vung TNB (03-1-2012) 5" xfId="5471"/>
    <cellStyle name="T_BBTNG-06_ra soat theo 7356" xfId="5472"/>
    <cellStyle name="T_BBTNG-06_ra soat theo 7356 2" xfId="5473"/>
    <cellStyle name="T_BBTNG-06_ra soat theo 7356_Bao cao no dong XDCB-9590-BYT-Rut gon" xfId="5474"/>
    <cellStyle name="T_BBTNG-06_ra soat theo 7356_Bao cao no dong XDCB-9590-BYT-Rut gon 2" xfId="5475"/>
    <cellStyle name="T_BBTNG-06_ra soat theo 7356_Bieu 11-TPCP KH 2013" xfId="5476"/>
    <cellStyle name="T_BBTNG-06_ra soat theo 7356_Bieu 11-TPCP KH 2013 2" xfId="5477"/>
    <cellStyle name="T_BBTNG-06_TONG HOP CHUNG 3.2.2012 (ban cuoi)" xfId="5478"/>
    <cellStyle name="T_BBTNG-06_TONG HOP CHUNG 3.2.2012 (ban cuoi) 2" xfId="5479"/>
    <cellStyle name="T_BBTNG-06_TONG HOP CHUNG 3.2.2012 (ban cuoi)_Bao cao no dong XDCB-9590-BYT-Rut gon" xfId="5480"/>
    <cellStyle name="T_BBTNG-06_TONG HOP CHUNG 3.2.2012 (ban cuoi)_Bao cao no dong XDCB-9590-BYT-Rut gon 2" xfId="5481"/>
    <cellStyle name="T_BC  NAM 2007" xfId="5482"/>
    <cellStyle name="T_BC  NAM 2007 2" xfId="5483"/>
    <cellStyle name="T_BC  NAM 2007 2 2" xfId="5484"/>
    <cellStyle name="T_BC  NAM 2007 2 2 2" xfId="5485"/>
    <cellStyle name="T_BC  NAM 2007 2 3" xfId="5486"/>
    <cellStyle name="T_BC  NAM 2007 2 4" xfId="5487"/>
    <cellStyle name="T_BC  NAM 2007 3" xfId="5488"/>
    <cellStyle name="T_BC  NAM 2007 3 2" xfId="5489"/>
    <cellStyle name="T_BC  NAM 2007 4" xfId="5490"/>
    <cellStyle name="T_BC  NAM 2007 5" xfId="5491"/>
    <cellStyle name="T_BC CTMT-2008 Ttinh" xfId="5492"/>
    <cellStyle name="T_BC CTMT-2008 Ttinh 2" xfId="5493"/>
    <cellStyle name="T_BC CTMT-2008 Ttinh 2 2" xfId="5494"/>
    <cellStyle name="T_BC CTMT-2008 Ttinh 2 2 2" xfId="5495"/>
    <cellStyle name="T_BC CTMT-2008 Ttinh 2 3" xfId="5496"/>
    <cellStyle name="T_BC CTMT-2008 Ttinh 2 4" xfId="5497"/>
    <cellStyle name="T_BC CTMT-2008 Ttinh 3" xfId="5498"/>
    <cellStyle name="T_BC CTMT-2008 Ttinh 3 2" xfId="5499"/>
    <cellStyle name="T_BC CTMT-2008 Ttinh 4" xfId="5500"/>
    <cellStyle name="T_BC CTMT-2008 Ttinh 5" xfId="5501"/>
    <cellStyle name="T_BC CTMT-2008 Ttinh_!1 1 bao cao giao KH ve HTCMT vung TNB   12-12-2011" xfId="5502"/>
    <cellStyle name="T_BC CTMT-2008 Ttinh_!1 1 bao cao giao KH ve HTCMT vung TNB   12-12-2011 2" xfId="5503"/>
    <cellStyle name="T_BC CTMT-2008 Ttinh_!1 1 bao cao giao KH ve HTCMT vung TNB   12-12-2011 2 2" xfId="5504"/>
    <cellStyle name="T_BC CTMT-2008 Ttinh_!1 1 bao cao giao KH ve HTCMT vung TNB   12-12-2011 2 2 2" xfId="5505"/>
    <cellStyle name="T_BC CTMT-2008 Ttinh_!1 1 bao cao giao KH ve HTCMT vung TNB   12-12-2011 2 3" xfId="5506"/>
    <cellStyle name="T_BC CTMT-2008 Ttinh_!1 1 bao cao giao KH ve HTCMT vung TNB   12-12-2011 2 4" xfId="5507"/>
    <cellStyle name="T_BC CTMT-2008 Ttinh_!1 1 bao cao giao KH ve HTCMT vung TNB   12-12-2011 3" xfId="5508"/>
    <cellStyle name="T_BC CTMT-2008 Ttinh_!1 1 bao cao giao KH ve HTCMT vung TNB   12-12-2011 3 2" xfId="5509"/>
    <cellStyle name="T_BC CTMT-2008 Ttinh_!1 1 bao cao giao KH ve HTCMT vung TNB   12-12-2011 4" xfId="5510"/>
    <cellStyle name="T_BC CTMT-2008 Ttinh_!1 1 bao cao giao KH ve HTCMT vung TNB   12-12-2011 5" xfId="5511"/>
    <cellStyle name="T_BC CTMT-2008 Ttinh_Bieu TPCP 2015-xin keo dai 3.2016" xfId="5512"/>
    <cellStyle name="T_BC CTMT-2008 Ttinh_Bieu TPCP 2015-xin keo dai 3.2016 2" xfId="5513"/>
    <cellStyle name="T_BC CTMT-2008 Ttinh_KH TPCP vung TNB (03-1-2012)" xfId="5514"/>
    <cellStyle name="T_BC CTMT-2008 Ttinh_KH TPCP vung TNB (03-1-2012) 2" xfId="5515"/>
    <cellStyle name="T_BC CTMT-2008 Ttinh_KH TPCP vung TNB (03-1-2012) 2 2" xfId="5516"/>
    <cellStyle name="T_BC CTMT-2008 Ttinh_KH TPCP vung TNB (03-1-2012) 2 2 2" xfId="5517"/>
    <cellStyle name="T_BC CTMT-2008 Ttinh_KH TPCP vung TNB (03-1-2012) 2 3" xfId="5518"/>
    <cellStyle name="T_BC CTMT-2008 Ttinh_KH TPCP vung TNB (03-1-2012) 2 4" xfId="5519"/>
    <cellStyle name="T_BC CTMT-2008 Ttinh_KH TPCP vung TNB (03-1-2012) 3" xfId="5520"/>
    <cellStyle name="T_BC CTMT-2008 Ttinh_KH TPCP vung TNB (03-1-2012) 3 2" xfId="5521"/>
    <cellStyle name="T_BC CTMT-2008 Ttinh_KH TPCP vung TNB (03-1-2012) 4" xfId="5522"/>
    <cellStyle name="T_BC CTMT-2008 Ttinh_KH TPCP vung TNB (03-1-2012) 5" xfId="5523"/>
    <cellStyle name="T_BC CTMT-2008 Ttinh_ra soat theo 7356" xfId="5524"/>
    <cellStyle name="T_BC CTMT-2008 Ttinh_ra soat theo 7356 2" xfId="5525"/>
    <cellStyle name="T_BC CTMT-2008 Ttinh_ra soat theo 7356_Bao cao no dong XDCB-9590-BYT-Rut gon" xfId="5526"/>
    <cellStyle name="T_BC CTMT-2008 Ttinh_ra soat theo 7356_Bao cao no dong XDCB-9590-BYT-Rut gon 2" xfId="5527"/>
    <cellStyle name="T_BC CTMT-2008 Ttinh_ra soat theo 7356_Bieu 11-TPCP KH 2013" xfId="5528"/>
    <cellStyle name="T_BC CTMT-2008 Ttinh_ra soat theo 7356_Bieu 11-TPCP KH 2013 2" xfId="5529"/>
    <cellStyle name="T_BC CTMT-2008 Ttinh_TONG HOP CHUNG 3.2.2012 (ban cuoi)" xfId="5530"/>
    <cellStyle name="T_BC CTMT-2008 Ttinh_TONG HOP CHUNG 3.2.2012 (ban cuoi) 2" xfId="5531"/>
    <cellStyle name="T_BC CTMT-2008 Ttinh_TONG HOP CHUNG 3.2.2012 (ban cuoi)_Bao cao no dong XDCB-9590-BYT-Rut gon" xfId="5532"/>
    <cellStyle name="T_BC CTMT-2008 Ttinh_TONG HOP CHUNG 3.2.2012 (ban cuoi)_Bao cao no dong XDCB-9590-BYT-Rut gon 2" xfId="5533"/>
    <cellStyle name="T_BC nhu cau von doi ung ODA nganh NN (BKH)" xfId="5534"/>
    <cellStyle name="T_BC nhu cau von doi ung ODA nganh NN (BKH) 2" xfId="5535"/>
    <cellStyle name="T_BC nhu cau von doi ung ODA nganh NN (BKH) 2 2" xfId="5536"/>
    <cellStyle name="T_BC nhu cau von doi ung ODA nganh NN (BKH) 3" xfId="5537"/>
    <cellStyle name="T_BC nhu cau von doi ung ODA nganh NN (BKH) 4" xfId="5538"/>
    <cellStyle name="T_BC nhu cau von doi ung ODA nganh NN (BKH)_05-12  KH trung han 2016-2020 - Liem Thinh edited" xfId="5539"/>
    <cellStyle name="T_BC nhu cau von doi ung ODA nganh NN (BKH)_05-12  KH trung han 2016-2020 - Liem Thinh edited 2" xfId="5540"/>
    <cellStyle name="T_BC nhu cau von doi ung ODA nganh NN (BKH)_05-12  KH trung han 2016-2020 - Liem Thinh edited 2 2" xfId="5541"/>
    <cellStyle name="T_BC nhu cau von doi ung ODA nganh NN (BKH)_05-12  KH trung han 2016-2020 - Liem Thinh edited 3" xfId="5542"/>
    <cellStyle name="T_BC nhu cau von doi ung ODA nganh NN (BKH)_05-12  KH trung han 2016-2020 - Liem Thinh edited 4" xfId="5543"/>
    <cellStyle name="T_BC nhu cau von doi ung ODA nganh NN (BKH)_Copy of 05-12  KH trung han 2016-2020 - Liem Thinh edited (1)" xfId="5544"/>
    <cellStyle name="T_BC nhu cau von doi ung ODA nganh NN (BKH)_Copy of 05-12  KH trung han 2016-2020 - Liem Thinh edited (1) 2" xfId="5545"/>
    <cellStyle name="T_BC nhu cau von doi ung ODA nganh NN (BKH)_Copy of 05-12  KH trung han 2016-2020 - Liem Thinh edited (1) 2 2" xfId="5546"/>
    <cellStyle name="T_BC nhu cau von doi ung ODA nganh NN (BKH)_Copy of 05-12  KH trung han 2016-2020 - Liem Thinh edited (1) 3" xfId="5547"/>
    <cellStyle name="T_BC nhu cau von doi ung ODA nganh NN (BKH)_Copy of 05-12  KH trung han 2016-2020 - Liem Thinh edited (1) 4" xfId="5548"/>
    <cellStyle name="T_BC Tai co cau (bieu TH)" xfId="5549"/>
    <cellStyle name="T_BC Tai co cau (bieu TH) 2" xfId="5550"/>
    <cellStyle name="T_BC Tai co cau (bieu TH) 2 2" xfId="5551"/>
    <cellStyle name="T_BC Tai co cau (bieu TH) 3" xfId="5552"/>
    <cellStyle name="T_BC Tai co cau (bieu TH) 4" xfId="5553"/>
    <cellStyle name="T_BC Tai co cau (bieu TH)_05-12  KH trung han 2016-2020 - Liem Thinh edited" xfId="5554"/>
    <cellStyle name="T_BC Tai co cau (bieu TH)_05-12  KH trung han 2016-2020 - Liem Thinh edited 2" xfId="5555"/>
    <cellStyle name="T_BC Tai co cau (bieu TH)_05-12  KH trung han 2016-2020 - Liem Thinh edited 2 2" xfId="5556"/>
    <cellStyle name="T_BC Tai co cau (bieu TH)_05-12  KH trung han 2016-2020 - Liem Thinh edited 3" xfId="5557"/>
    <cellStyle name="T_BC Tai co cau (bieu TH)_05-12  KH trung han 2016-2020 - Liem Thinh edited 4" xfId="5558"/>
    <cellStyle name="T_BC Tai co cau (bieu TH)_Copy of 05-12  KH trung han 2016-2020 - Liem Thinh edited (1)" xfId="5559"/>
    <cellStyle name="T_BC Tai co cau (bieu TH)_Copy of 05-12  KH trung han 2016-2020 - Liem Thinh edited (1) 2" xfId="5560"/>
    <cellStyle name="T_BC Tai co cau (bieu TH)_Copy of 05-12  KH trung han 2016-2020 - Liem Thinh edited (1) 2 2" xfId="5561"/>
    <cellStyle name="T_BC Tai co cau (bieu TH)_Copy of 05-12  KH trung han 2016-2020 - Liem Thinh edited (1) 3" xfId="5562"/>
    <cellStyle name="T_BC Tai co cau (bieu TH)_Copy of 05-12  KH trung han 2016-2020 - Liem Thinh edited (1) 4" xfId="5563"/>
    <cellStyle name="T_Bieu 4.2 A, B KHCTgiong 2011" xfId="5564"/>
    <cellStyle name="T_Bieu 4.2 A, B KHCTgiong 2011 10" xfId="5565"/>
    <cellStyle name="T_Bieu 4.2 A, B KHCTgiong 2011 10 2" xfId="5566"/>
    <cellStyle name="T_Bieu 4.2 A, B KHCTgiong 2011 10 2 2" xfId="5567"/>
    <cellStyle name="T_Bieu 4.2 A, B KHCTgiong 2011 10 3" xfId="5568"/>
    <cellStyle name="T_Bieu 4.2 A, B KHCTgiong 2011 10 4" xfId="5569"/>
    <cellStyle name="T_Bieu 4.2 A, B KHCTgiong 2011 11" xfId="5570"/>
    <cellStyle name="T_Bieu 4.2 A, B KHCTgiong 2011 11 2" xfId="5571"/>
    <cellStyle name="T_Bieu 4.2 A, B KHCTgiong 2011 11 2 2" xfId="5572"/>
    <cellStyle name="T_Bieu 4.2 A, B KHCTgiong 2011 11 3" xfId="5573"/>
    <cellStyle name="T_Bieu 4.2 A, B KHCTgiong 2011 11 4" xfId="5574"/>
    <cellStyle name="T_Bieu 4.2 A, B KHCTgiong 2011 12" xfId="5575"/>
    <cellStyle name="T_Bieu 4.2 A, B KHCTgiong 2011 12 2" xfId="5576"/>
    <cellStyle name="T_Bieu 4.2 A, B KHCTgiong 2011 12 2 2" xfId="5577"/>
    <cellStyle name="T_Bieu 4.2 A, B KHCTgiong 2011 12 3" xfId="5578"/>
    <cellStyle name="T_Bieu 4.2 A, B KHCTgiong 2011 12 4" xfId="5579"/>
    <cellStyle name="T_Bieu 4.2 A, B KHCTgiong 2011 13" xfId="5580"/>
    <cellStyle name="T_Bieu 4.2 A, B KHCTgiong 2011 13 2" xfId="5581"/>
    <cellStyle name="T_Bieu 4.2 A, B KHCTgiong 2011 13 2 2" xfId="5582"/>
    <cellStyle name="T_Bieu 4.2 A, B KHCTgiong 2011 13 3" xfId="5583"/>
    <cellStyle name="T_Bieu 4.2 A, B KHCTgiong 2011 13 4" xfId="5584"/>
    <cellStyle name="T_Bieu 4.2 A, B KHCTgiong 2011 14" xfId="5585"/>
    <cellStyle name="T_Bieu 4.2 A, B KHCTgiong 2011 14 2" xfId="5586"/>
    <cellStyle name="T_Bieu 4.2 A, B KHCTgiong 2011 14 2 2" xfId="5587"/>
    <cellStyle name="T_Bieu 4.2 A, B KHCTgiong 2011 14 3" xfId="5588"/>
    <cellStyle name="T_Bieu 4.2 A, B KHCTgiong 2011 14 4" xfId="5589"/>
    <cellStyle name="T_Bieu 4.2 A, B KHCTgiong 2011 15" xfId="5590"/>
    <cellStyle name="T_Bieu 4.2 A, B KHCTgiong 2011 15 2" xfId="5591"/>
    <cellStyle name="T_Bieu 4.2 A, B KHCTgiong 2011 15 2 2" xfId="5592"/>
    <cellStyle name="T_Bieu 4.2 A, B KHCTgiong 2011 15 3" xfId="5593"/>
    <cellStyle name="T_Bieu 4.2 A, B KHCTgiong 2011 15 4" xfId="5594"/>
    <cellStyle name="T_Bieu 4.2 A, B KHCTgiong 2011 16" xfId="5595"/>
    <cellStyle name="T_Bieu 4.2 A, B KHCTgiong 2011 16 2" xfId="5596"/>
    <cellStyle name="T_Bieu 4.2 A, B KHCTgiong 2011 17" xfId="5597"/>
    <cellStyle name="T_Bieu 4.2 A, B KHCTgiong 2011 18" xfId="5598"/>
    <cellStyle name="T_Bieu 4.2 A, B KHCTgiong 2011 2" xfId="5599"/>
    <cellStyle name="T_Bieu 4.2 A, B KHCTgiong 2011 2 2" xfId="5600"/>
    <cellStyle name="T_Bieu 4.2 A, B KHCTgiong 2011 2 2 2" xfId="5601"/>
    <cellStyle name="T_Bieu 4.2 A, B KHCTgiong 2011 2 3" xfId="5602"/>
    <cellStyle name="T_Bieu 4.2 A, B KHCTgiong 2011 2 4" xfId="5603"/>
    <cellStyle name="T_Bieu 4.2 A, B KHCTgiong 2011 3" xfId="5604"/>
    <cellStyle name="T_Bieu 4.2 A, B KHCTgiong 2011 3 2" xfId="5605"/>
    <cellStyle name="T_Bieu 4.2 A, B KHCTgiong 2011 3 2 2" xfId="5606"/>
    <cellStyle name="T_Bieu 4.2 A, B KHCTgiong 2011 3 3" xfId="5607"/>
    <cellStyle name="T_Bieu 4.2 A, B KHCTgiong 2011 3 4" xfId="5608"/>
    <cellStyle name="T_Bieu 4.2 A, B KHCTgiong 2011 4" xfId="5609"/>
    <cellStyle name="T_Bieu 4.2 A, B KHCTgiong 2011 4 2" xfId="5610"/>
    <cellStyle name="T_Bieu 4.2 A, B KHCTgiong 2011 4 2 2" xfId="5611"/>
    <cellStyle name="T_Bieu 4.2 A, B KHCTgiong 2011 4 3" xfId="5612"/>
    <cellStyle name="T_Bieu 4.2 A, B KHCTgiong 2011 4 4" xfId="5613"/>
    <cellStyle name="T_Bieu 4.2 A, B KHCTgiong 2011 5" xfId="5614"/>
    <cellStyle name="T_Bieu 4.2 A, B KHCTgiong 2011 5 2" xfId="5615"/>
    <cellStyle name="T_Bieu 4.2 A, B KHCTgiong 2011 5 2 2" xfId="5616"/>
    <cellStyle name="T_Bieu 4.2 A, B KHCTgiong 2011 5 3" xfId="5617"/>
    <cellStyle name="T_Bieu 4.2 A, B KHCTgiong 2011 5 4" xfId="5618"/>
    <cellStyle name="T_Bieu 4.2 A, B KHCTgiong 2011 6" xfId="5619"/>
    <cellStyle name="T_Bieu 4.2 A, B KHCTgiong 2011 6 2" xfId="5620"/>
    <cellStyle name="T_Bieu 4.2 A, B KHCTgiong 2011 6 2 2" xfId="5621"/>
    <cellStyle name="T_Bieu 4.2 A, B KHCTgiong 2011 6 3" xfId="5622"/>
    <cellStyle name="T_Bieu 4.2 A, B KHCTgiong 2011 6 4" xfId="5623"/>
    <cellStyle name="T_Bieu 4.2 A, B KHCTgiong 2011 7" xfId="5624"/>
    <cellStyle name="T_Bieu 4.2 A, B KHCTgiong 2011 7 2" xfId="5625"/>
    <cellStyle name="T_Bieu 4.2 A, B KHCTgiong 2011 7 2 2" xfId="5626"/>
    <cellStyle name="T_Bieu 4.2 A, B KHCTgiong 2011 7 3" xfId="5627"/>
    <cellStyle name="T_Bieu 4.2 A, B KHCTgiong 2011 7 4" xfId="5628"/>
    <cellStyle name="T_Bieu 4.2 A, B KHCTgiong 2011 8" xfId="5629"/>
    <cellStyle name="T_Bieu 4.2 A, B KHCTgiong 2011 8 2" xfId="5630"/>
    <cellStyle name="T_Bieu 4.2 A, B KHCTgiong 2011 8 2 2" xfId="5631"/>
    <cellStyle name="T_Bieu 4.2 A, B KHCTgiong 2011 8 3" xfId="5632"/>
    <cellStyle name="T_Bieu 4.2 A, B KHCTgiong 2011 8 4" xfId="5633"/>
    <cellStyle name="T_Bieu 4.2 A, B KHCTgiong 2011 9" xfId="5634"/>
    <cellStyle name="T_Bieu 4.2 A, B KHCTgiong 2011 9 2" xfId="5635"/>
    <cellStyle name="T_Bieu 4.2 A, B KHCTgiong 2011 9 2 2" xfId="5636"/>
    <cellStyle name="T_Bieu 4.2 A, B KHCTgiong 2011 9 3" xfId="5637"/>
    <cellStyle name="T_Bieu 4.2 A, B KHCTgiong 2011 9 4" xfId="5638"/>
    <cellStyle name="T_Bieu kem cv 1454 ( Ca Mau)" xfId="1312"/>
    <cellStyle name="T_Bieu mau cong trinh khoi cong moi 3-4" xfId="5639"/>
    <cellStyle name="T_Bieu mau cong trinh khoi cong moi 3-4 2" xfId="5640"/>
    <cellStyle name="T_Bieu mau cong trinh khoi cong moi 3-4 2 2" xfId="5641"/>
    <cellStyle name="T_Bieu mau cong trinh khoi cong moi 3-4 2 2 2" xfId="5642"/>
    <cellStyle name="T_Bieu mau cong trinh khoi cong moi 3-4 2 3" xfId="5643"/>
    <cellStyle name="T_Bieu mau cong trinh khoi cong moi 3-4 2 4" xfId="5644"/>
    <cellStyle name="T_Bieu mau cong trinh khoi cong moi 3-4 3" xfId="5645"/>
    <cellStyle name="T_Bieu mau cong trinh khoi cong moi 3-4 3 2" xfId="5646"/>
    <cellStyle name="T_Bieu mau cong trinh khoi cong moi 3-4 4" xfId="5647"/>
    <cellStyle name="T_Bieu mau cong trinh khoi cong moi 3-4 5" xfId="5648"/>
    <cellStyle name="T_Bieu mau cong trinh khoi cong moi 3-4_!1 1 bao cao giao KH ve HTCMT vung TNB   12-12-2011" xfId="5649"/>
    <cellStyle name="T_Bieu mau cong trinh khoi cong moi 3-4_!1 1 bao cao giao KH ve HTCMT vung TNB   12-12-2011 2" xfId="5650"/>
    <cellStyle name="T_Bieu mau cong trinh khoi cong moi 3-4_!1 1 bao cao giao KH ve HTCMT vung TNB   12-12-2011 2 2" xfId="5651"/>
    <cellStyle name="T_Bieu mau cong trinh khoi cong moi 3-4_!1 1 bao cao giao KH ve HTCMT vung TNB   12-12-2011 2 2 2" xfId="5652"/>
    <cellStyle name="T_Bieu mau cong trinh khoi cong moi 3-4_!1 1 bao cao giao KH ve HTCMT vung TNB   12-12-2011 2 3" xfId="5653"/>
    <cellStyle name="T_Bieu mau cong trinh khoi cong moi 3-4_!1 1 bao cao giao KH ve HTCMT vung TNB   12-12-2011 2 4" xfId="5654"/>
    <cellStyle name="T_Bieu mau cong trinh khoi cong moi 3-4_!1 1 bao cao giao KH ve HTCMT vung TNB   12-12-2011 3" xfId="5655"/>
    <cellStyle name="T_Bieu mau cong trinh khoi cong moi 3-4_!1 1 bao cao giao KH ve HTCMT vung TNB   12-12-2011 3 2" xfId="5656"/>
    <cellStyle name="T_Bieu mau cong trinh khoi cong moi 3-4_!1 1 bao cao giao KH ve HTCMT vung TNB   12-12-2011 4" xfId="5657"/>
    <cellStyle name="T_Bieu mau cong trinh khoi cong moi 3-4_!1 1 bao cao giao KH ve HTCMT vung TNB   12-12-2011 5" xfId="5658"/>
    <cellStyle name="T_Bieu mau cong trinh khoi cong moi 3-4_KH TPCP vung TNB (03-1-2012)" xfId="5659"/>
    <cellStyle name="T_Bieu mau cong trinh khoi cong moi 3-4_KH TPCP vung TNB (03-1-2012) 2" xfId="5660"/>
    <cellStyle name="T_Bieu mau cong trinh khoi cong moi 3-4_KH TPCP vung TNB (03-1-2012) 2 2" xfId="5661"/>
    <cellStyle name="T_Bieu mau cong trinh khoi cong moi 3-4_KH TPCP vung TNB (03-1-2012) 2 2 2" xfId="5662"/>
    <cellStyle name="T_Bieu mau cong trinh khoi cong moi 3-4_KH TPCP vung TNB (03-1-2012) 2 3" xfId="5663"/>
    <cellStyle name="T_Bieu mau cong trinh khoi cong moi 3-4_KH TPCP vung TNB (03-1-2012) 2 4" xfId="5664"/>
    <cellStyle name="T_Bieu mau cong trinh khoi cong moi 3-4_KH TPCP vung TNB (03-1-2012) 3" xfId="5665"/>
    <cellStyle name="T_Bieu mau cong trinh khoi cong moi 3-4_KH TPCP vung TNB (03-1-2012) 3 2" xfId="5666"/>
    <cellStyle name="T_Bieu mau cong trinh khoi cong moi 3-4_KH TPCP vung TNB (03-1-2012) 4" xfId="5667"/>
    <cellStyle name="T_Bieu mau cong trinh khoi cong moi 3-4_KH TPCP vung TNB (03-1-2012) 5" xfId="5668"/>
    <cellStyle name="T_Bieu mau danh muc du an thuoc CTMTQG nam 2008" xfId="5669"/>
    <cellStyle name="T_Bieu mau danh muc du an thuoc CTMTQG nam 2008 2" xfId="5670"/>
    <cellStyle name="T_Bieu mau danh muc du an thuoc CTMTQG nam 2008 2 2" xfId="5671"/>
    <cellStyle name="T_Bieu mau danh muc du an thuoc CTMTQG nam 2008 2 2 2" xfId="5672"/>
    <cellStyle name="T_Bieu mau danh muc du an thuoc CTMTQG nam 2008 2 3" xfId="5673"/>
    <cellStyle name="T_Bieu mau danh muc du an thuoc CTMTQG nam 2008 2 4" xfId="5674"/>
    <cellStyle name="T_Bieu mau danh muc du an thuoc CTMTQG nam 2008 3" xfId="5675"/>
    <cellStyle name="T_Bieu mau danh muc du an thuoc CTMTQG nam 2008 3 2" xfId="5676"/>
    <cellStyle name="T_Bieu mau danh muc du an thuoc CTMTQG nam 2008 4" xfId="5677"/>
    <cellStyle name="T_Bieu mau danh muc du an thuoc CTMTQG nam 2008 5" xfId="5678"/>
    <cellStyle name="T_Bieu mau danh muc du an thuoc CTMTQG nam 2008_!1 1 bao cao giao KH ve HTCMT vung TNB   12-12-2011" xfId="5679"/>
    <cellStyle name="T_Bieu mau danh muc du an thuoc CTMTQG nam 2008_!1 1 bao cao giao KH ve HTCMT vung TNB   12-12-2011 2" xfId="5680"/>
    <cellStyle name="T_Bieu mau danh muc du an thuoc CTMTQG nam 2008_!1 1 bao cao giao KH ve HTCMT vung TNB   12-12-2011 2 2" xfId="5681"/>
    <cellStyle name="T_Bieu mau danh muc du an thuoc CTMTQG nam 2008_!1 1 bao cao giao KH ve HTCMT vung TNB   12-12-2011 2 2 2" xfId="5682"/>
    <cellStyle name="T_Bieu mau danh muc du an thuoc CTMTQG nam 2008_!1 1 bao cao giao KH ve HTCMT vung TNB   12-12-2011 2 3" xfId="5683"/>
    <cellStyle name="T_Bieu mau danh muc du an thuoc CTMTQG nam 2008_!1 1 bao cao giao KH ve HTCMT vung TNB   12-12-2011 2 4" xfId="5684"/>
    <cellStyle name="T_Bieu mau danh muc du an thuoc CTMTQG nam 2008_!1 1 bao cao giao KH ve HTCMT vung TNB   12-12-2011 3" xfId="5685"/>
    <cellStyle name="T_Bieu mau danh muc du an thuoc CTMTQG nam 2008_!1 1 bao cao giao KH ve HTCMT vung TNB   12-12-2011 3 2" xfId="5686"/>
    <cellStyle name="T_Bieu mau danh muc du an thuoc CTMTQG nam 2008_!1 1 bao cao giao KH ve HTCMT vung TNB   12-12-2011 4" xfId="5687"/>
    <cellStyle name="T_Bieu mau danh muc du an thuoc CTMTQG nam 2008_!1 1 bao cao giao KH ve HTCMT vung TNB   12-12-2011 5" xfId="5688"/>
    <cellStyle name="T_Bieu mau danh muc du an thuoc CTMTQG nam 2008_Bieu TPCP 2015-xin keo dai 3.2016" xfId="5689"/>
    <cellStyle name="T_Bieu mau danh muc du an thuoc CTMTQG nam 2008_Bieu TPCP 2015-xin keo dai 3.2016 2" xfId="5690"/>
    <cellStyle name="T_Bieu mau danh muc du an thuoc CTMTQG nam 2008_KH TPCP vung TNB (03-1-2012)" xfId="5691"/>
    <cellStyle name="T_Bieu mau danh muc du an thuoc CTMTQG nam 2008_KH TPCP vung TNB (03-1-2012) 2" xfId="5692"/>
    <cellStyle name="T_Bieu mau danh muc du an thuoc CTMTQG nam 2008_KH TPCP vung TNB (03-1-2012) 2 2" xfId="5693"/>
    <cellStyle name="T_Bieu mau danh muc du an thuoc CTMTQG nam 2008_KH TPCP vung TNB (03-1-2012) 2 2 2" xfId="5694"/>
    <cellStyle name="T_Bieu mau danh muc du an thuoc CTMTQG nam 2008_KH TPCP vung TNB (03-1-2012) 2 3" xfId="5695"/>
    <cellStyle name="T_Bieu mau danh muc du an thuoc CTMTQG nam 2008_KH TPCP vung TNB (03-1-2012) 2 4" xfId="5696"/>
    <cellStyle name="T_Bieu mau danh muc du an thuoc CTMTQG nam 2008_KH TPCP vung TNB (03-1-2012) 3" xfId="5697"/>
    <cellStyle name="T_Bieu mau danh muc du an thuoc CTMTQG nam 2008_KH TPCP vung TNB (03-1-2012) 3 2" xfId="5698"/>
    <cellStyle name="T_Bieu mau danh muc du an thuoc CTMTQG nam 2008_KH TPCP vung TNB (03-1-2012) 4" xfId="5699"/>
    <cellStyle name="T_Bieu mau danh muc du an thuoc CTMTQG nam 2008_KH TPCP vung TNB (03-1-2012) 5" xfId="5700"/>
    <cellStyle name="T_Bieu mau danh muc du an thuoc CTMTQG nam 2008_ra soat theo 7356" xfId="5701"/>
    <cellStyle name="T_Bieu mau danh muc du an thuoc CTMTQG nam 2008_ra soat theo 7356 2" xfId="5702"/>
    <cellStyle name="T_Bieu mau danh muc du an thuoc CTMTQG nam 2008_ra soat theo 7356_Bao cao no dong XDCB-9590-BYT-Rut gon" xfId="5703"/>
    <cellStyle name="T_Bieu mau danh muc du an thuoc CTMTQG nam 2008_ra soat theo 7356_Bao cao no dong XDCB-9590-BYT-Rut gon 2" xfId="5704"/>
    <cellStyle name="T_Bieu mau danh muc du an thuoc CTMTQG nam 2008_ra soat theo 7356_Bieu 11-TPCP KH 2013" xfId="5705"/>
    <cellStyle name="T_Bieu mau danh muc du an thuoc CTMTQG nam 2008_ra soat theo 7356_Bieu 11-TPCP KH 2013 2" xfId="5706"/>
    <cellStyle name="T_Bieu mau danh muc du an thuoc CTMTQG nam 2008_TONG HOP CHUNG 3.2.2012 (ban cuoi)" xfId="5707"/>
    <cellStyle name="T_Bieu mau danh muc du an thuoc CTMTQG nam 2008_TONG HOP CHUNG 3.2.2012 (ban cuoi) 2" xfId="5708"/>
    <cellStyle name="T_Bieu mau danh muc du an thuoc CTMTQG nam 2008_TONG HOP CHUNG 3.2.2012 (ban cuoi)_Bao cao no dong XDCB-9590-BYT-Rut gon" xfId="5709"/>
    <cellStyle name="T_Bieu mau danh muc du an thuoc CTMTQG nam 2008_TONG HOP CHUNG 3.2.2012 (ban cuoi)_Bao cao no dong XDCB-9590-BYT-Rut gon 2" xfId="5710"/>
    <cellStyle name="T_Bieu tong hop nhu cau ung 2011 da chon loc -Mien nui" xfId="5711"/>
    <cellStyle name="T_Bieu tong hop nhu cau ung 2011 da chon loc -Mien nui 2" xfId="5712"/>
    <cellStyle name="T_Bieu tong hop nhu cau ung 2011 da chon loc -Mien nui 2 2" xfId="5713"/>
    <cellStyle name="T_Bieu tong hop nhu cau ung 2011 da chon loc -Mien nui 2 2 2" xfId="5714"/>
    <cellStyle name="T_Bieu tong hop nhu cau ung 2011 da chon loc -Mien nui 2 3" xfId="5715"/>
    <cellStyle name="T_Bieu tong hop nhu cau ung 2011 da chon loc -Mien nui 2 4" xfId="5716"/>
    <cellStyle name="T_Bieu tong hop nhu cau ung 2011 da chon loc -Mien nui 3" xfId="5717"/>
    <cellStyle name="T_Bieu tong hop nhu cau ung 2011 da chon loc -Mien nui 3 2" xfId="5718"/>
    <cellStyle name="T_Bieu tong hop nhu cau ung 2011 da chon loc -Mien nui 4" xfId="5719"/>
    <cellStyle name="T_Bieu tong hop nhu cau ung 2011 da chon loc -Mien nui 5" xfId="5720"/>
    <cellStyle name="T_Bieu tong hop nhu cau ung 2011 da chon loc -Mien nui_!1 1 bao cao giao KH ve HTCMT vung TNB   12-12-2011" xfId="5721"/>
    <cellStyle name="T_Bieu tong hop nhu cau ung 2011 da chon loc -Mien nui_!1 1 bao cao giao KH ve HTCMT vung TNB   12-12-2011 2" xfId="5722"/>
    <cellStyle name="T_Bieu tong hop nhu cau ung 2011 da chon loc -Mien nui_!1 1 bao cao giao KH ve HTCMT vung TNB   12-12-2011 2 2" xfId="5723"/>
    <cellStyle name="T_Bieu tong hop nhu cau ung 2011 da chon loc -Mien nui_!1 1 bao cao giao KH ve HTCMT vung TNB   12-12-2011 2 2 2" xfId="5724"/>
    <cellStyle name="T_Bieu tong hop nhu cau ung 2011 da chon loc -Mien nui_!1 1 bao cao giao KH ve HTCMT vung TNB   12-12-2011 2 3" xfId="5725"/>
    <cellStyle name="T_Bieu tong hop nhu cau ung 2011 da chon loc -Mien nui_!1 1 bao cao giao KH ve HTCMT vung TNB   12-12-2011 2 4" xfId="5726"/>
    <cellStyle name="T_Bieu tong hop nhu cau ung 2011 da chon loc -Mien nui_!1 1 bao cao giao KH ve HTCMT vung TNB   12-12-2011 3" xfId="5727"/>
    <cellStyle name="T_Bieu tong hop nhu cau ung 2011 da chon loc -Mien nui_!1 1 bao cao giao KH ve HTCMT vung TNB   12-12-2011 3 2" xfId="5728"/>
    <cellStyle name="T_Bieu tong hop nhu cau ung 2011 da chon loc -Mien nui_!1 1 bao cao giao KH ve HTCMT vung TNB   12-12-2011 4" xfId="5729"/>
    <cellStyle name="T_Bieu tong hop nhu cau ung 2011 da chon loc -Mien nui_!1 1 bao cao giao KH ve HTCMT vung TNB   12-12-2011 5" xfId="5730"/>
    <cellStyle name="T_Bieu tong hop nhu cau ung 2011 da chon loc -Mien nui_Bieu TPCP 2015-xin keo dai 3.2016" xfId="5731"/>
    <cellStyle name="T_Bieu tong hop nhu cau ung 2011 da chon loc -Mien nui_Bieu TPCP 2015-xin keo dai 3.2016 2" xfId="5732"/>
    <cellStyle name="T_Bieu tong hop nhu cau ung 2011 da chon loc -Mien nui_KH TPCP vung TNB (03-1-2012)" xfId="5733"/>
    <cellStyle name="T_Bieu tong hop nhu cau ung 2011 da chon loc -Mien nui_KH TPCP vung TNB (03-1-2012) 2" xfId="5734"/>
    <cellStyle name="T_Bieu tong hop nhu cau ung 2011 da chon loc -Mien nui_KH TPCP vung TNB (03-1-2012) 2 2" xfId="5735"/>
    <cellStyle name="T_Bieu tong hop nhu cau ung 2011 da chon loc -Mien nui_KH TPCP vung TNB (03-1-2012) 2 2 2" xfId="5736"/>
    <cellStyle name="T_Bieu tong hop nhu cau ung 2011 da chon loc -Mien nui_KH TPCP vung TNB (03-1-2012) 2 3" xfId="5737"/>
    <cellStyle name="T_Bieu tong hop nhu cau ung 2011 da chon loc -Mien nui_KH TPCP vung TNB (03-1-2012) 2 4" xfId="5738"/>
    <cellStyle name="T_Bieu tong hop nhu cau ung 2011 da chon loc -Mien nui_KH TPCP vung TNB (03-1-2012) 3" xfId="5739"/>
    <cellStyle name="T_Bieu tong hop nhu cau ung 2011 da chon loc -Mien nui_KH TPCP vung TNB (03-1-2012) 3 2" xfId="5740"/>
    <cellStyle name="T_Bieu tong hop nhu cau ung 2011 da chon loc -Mien nui_KH TPCP vung TNB (03-1-2012) 4" xfId="5741"/>
    <cellStyle name="T_Bieu tong hop nhu cau ung 2011 da chon loc -Mien nui_KH TPCP vung TNB (03-1-2012) 5" xfId="5742"/>
    <cellStyle name="T_Bieu tong hop nhu cau ung 2011 da chon loc -Mien nui_ra soat theo 7356" xfId="5743"/>
    <cellStyle name="T_Bieu tong hop nhu cau ung 2011 da chon loc -Mien nui_ra soat theo 7356 2" xfId="5744"/>
    <cellStyle name="T_Bieu tong hop nhu cau ung 2011 da chon loc -Mien nui_ra soat theo 7356_Bao cao no dong XDCB-9590-BYT-Rut gon" xfId="5745"/>
    <cellStyle name="T_Bieu tong hop nhu cau ung 2011 da chon loc -Mien nui_ra soat theo 7356_Bao cao no dong XDCB-9590-BYT-Rut gon 2" xfId="5746"/>
    <cellStyle name="T_Bieu tong hop nhu cau ung 2011 da chon loc -Mien nui_ra soat theo 7356_Bieu 11-TPCP KH 2013" xfId="5747"/>
    <cellStyle name="T_Bieu tong hop nhu cau ung 2011 da chon loc -Mien nui_ra soat theo 7356_Bieu 11-TPCP KH 2013 2" xfId="5748"/>
    <cellStyle name="T_Bieu tong hop nhu cau ung 2011 da chon loc -Mien nui_TONG HOP CHUNG 3.2.2012 (ban cuoi)" xfId="5749"/>
    <cellStyle name="T_Bieu tong hop nhu cau ung 2011 da chon loc -Mien nui_TONG HOP CHUNG 3.2.2012 (ban cuoi) 2" xfId="5750"/>
    <cellStyle name="T_Bieu tong hop nhu cau ung 2011 da chon loc -Mien nui_TONG HOP CHUNG 3.2.2012 (ban cuoi)_Bao cao no dong XDCB-9590-BYT-Rut gon" xfId="5751"/>
    <cellStyle name="T_Bieu tong hop nhu cau ung 2011 da chon loc -Mien nui_TONG HOP CHUNG 3.2.2012 (ban cuoi)_Bao cao no dong XDCB-9590-BYT-Rut gon 2" xfId="5752"/>
    <cellStyle name="T_Bieu TPCP 2015-xin keo dai 3.2016" xfId="5753"/>
    <cellStyle name="T_Bieu TPCP 2015-xin keo dai 3.2016 2" xfId="5754"/>
    <cellStyle name="T_Bieu3ODA" xfId="5755"/>
    <cellStyle name="T_Bieu3ODA 2" xfId="5756"/>
    <cellStyle name="T_Bieu3ODA 2 2" xfId="5757"/>
    <cellStyle name="T_Bieu3ODA 2 2 2" xfId="5758"/>
    <cellStyle name="T_Bieu3ODA 2 3" xfId="5759"/>
    <cellStyle name="T_Bieu3ODA 2 4" xfId="5760"/>
    <cellStyle name="T_Bieu3ODA 3" xfId="5761"/>
    <cellStyle name="T_Bieu3ODA 3 2" xfId="5762"/>
    <cellStyle name="T_Bieu3ODA 4" xfId="5763"/>
    <cellStyle name="T_Bieu3ODA 5" xfId="5764"/>
    <cellStyle name="T_Bieu3ODA_!1 1 bao cao giao KH ve HTCMT vung TNB   12-12-2011" xfId="5765"/>
    <cellStyle name="T_Bieu3ODA_!1 1 bao cao giao KH ve HTCMT vung TNB   12-12-2011 2" xfId="5766"/>
    <cellStyle name="T_Bieu3ODA_!1 1 bao cao giao KH ve HTCMT vung TNB   12-12-2011 2 2" xfId="5767"/>
    <cellStyle name="T_Bieu3ODA_!1 1 bao cao giao KH ve HTCMT vung TNB   12-12-2011 2 2 2" xfId="5768"/>
    <cellStyle name="T_Bieu3ODA_!1 1 bao cao giao KH ve HTCMT vung TNB   12-12-2011 2 3" xfId="5769"/>
    <cellStyle name="T_Bieu3ODA_!1 1 bao cao giao KH ve HTCMT vung TNB   12-12-2011 2 4" xfId="5770"/>
    <cellStyle name="T_Bieu3ODA_!1 1 bao cao giao KH ve HTCMT vung TNB   12-12-2011 3" xfId="5771"/>
    <cellStyle name="T_Bieu3ODA_!1 1 bao cao giao KH ve HTCMT vung TNB   12-12-2011 3 2" xfId="5772"/>
    <cellStyle name="T_Bieu3ODA_!1 1 bao cao giao KH ve HTCMT vung TNB   12-12-2011 4" xfId="5773"/>
    <cellStyle name="T_Bieu3ODA_!1 1 bao cao giao KH ve HTCMT vung TNB   12-12-2011 5" xfId="5774"/>
    <cellStyle name="T_Bieu3ODA_1" xfId="5775"/>
    <cellStyle name="T_Bieu3ODA_1 2" xfId="5776"/>
    <cellStyle name="T_Bieu3ODA_1 2 2" xfId="5777"/>
    <cellStyle name="T_Bieu3ODA_1 2 2 2" xfId="5778"/>
    <cellStyle name="T_Bieu3ODA_1 2 3" xfId="5779"/>
    <cellStyle name="T_Bieu3ODA_1 2 4" xfId="5780"/>
    <cellStyle name="T_Bieu3ODA_1 3" xfId="5781"/>
    <cellStyle name="T_Bieu3ODA_1 3 2" xfId="5782"/>
    <cellStyle name="T_Bieu3ODA_1 4" xfId="5783"/>
    <cellStyle name="T_Bieu3ODA_1 5" xfId="5784"/>
    <cellStyle name="T_Bieu3ODA_1_!1 1 bao cao giao KH ve HTCMT vung TNB   12-12-2011" xfId="5785"/>
    <cellStyle name="T_Bieu3ODA_1_!1 1 bao cao giao KH ve HTCMT vung TNB   12-12-2011 2" xfId="5786"/>
    <cellStyle name="T_Bieu3ODA_1_!1 1 bao cao giao KH ve HTCMT vung TNB   12-12-2011 2 2" xfId="5787"/>
    <cellStyle name="T_Bieu3ODA_1_!1 1 bao cao giao KH ve HTCMT vung TNB   12-12-2011 2 2 2" xfId="5788"/>
    <cellStyle name="T_Bieu3ODA_1_!1 1 bao cao giao KH ve HTCMT vung TNB   12-12-2011 2 3" xfId="5789"/>
    <cellStyle name="T_Bieu3ODA_1_!1 1 bao cao giao KH ve HTCMT vung TNB   12-12-2011 2 4" xfId="5790"/>
    <cellStyle name="T_Bieu3ODA_1_!1 1 bao cao giao KH ve HTCMT vung TNB   12-12-2011 3" xfId="5791"/>
    <cellStyle name="T_Bieu3ODA_1_!1 1 bao cao giao KH ve HTCMT vung TNB   12-12-2011 3 2" xfId="5792"/>
    <cellStyle name="T_Bieu3ODA_1_!1 1 bao cao giao KH ve HTCMT vung TNB   12-12-2011 4" xfId="5793"/>
    <cellStyle name="T_Bieu3ODA_1_!1 1 bao cao giao KH ve HTCMT vung TNB   12-12-2011 5" xfId="5794"/>
    <cellStyle name="T_Bieu3ODA_1_KH TPCP vung TNB (03-1-2012)" xfId="5795"/>
    <cellStyle name="T_Bieu3ODA_1_KH TPCP vung TNB (03-1-2012) 2" xfId="5796"/>
    <cellStyle name="T_Bieu3ODA_1_KH TPCP vung TNB (03-1-2012) 2 2" xfId="5797"/>
    <cellStyle name="T_Bieu3ODA_1_KH TPCP vung TNB (03-1-2012) 2 2 2" xfId="5798"/>
    <cellStyle name="T_Bieu3ODA_1_KH TPCP vung TNB (03-1-2012) 2 3" xfId="5799"/>
    <cellStyle name="T_Bieu3ODA_1_KH TPCP vung TNB (03-1-2012) 2 4" xfId="5800"/>
    <cellStyle name="T_Bieu3ODA_1_KH TPCP vung TNB (03-1-2012) 3" xfId="5801"/>
    <cellStyle name="T_Bieu3ODA_1_KH TPCP vung TNB (03-1-2012) 3 2" xfId="5802"/>
    <cellStyle name="T_Bieu3ODA_1_KH TPCP vung TNB (03-1-2012) 4" xfId="5803"/>
    <cellStyle name="T_Bieu3ODA_1_KH TPCP vung TNB (03-1-2012) 5" xfId="5804"/>
    <cellStyle name="T_Bieu3ODA_KH TPCP vung TNB (03-1-2012)" xfId="5805"/>
    <cellStyle name="T_Bieu3ODA_KH TPCP vung TNB (03-1-2012) 2" xfId="5806"/>
    <cellStyle name="T_Bieu3ODA_KH TPCP vung TNB (03-1-2012) 2 2" xfId="5807"/>
    <cellStyle name="T_Bieu3ODA_KH TPCP vung TNB (03-1-2012) 2 2 2" xfId="5808"/>
    <cellStyle name="T_Bieu3ODA_KH TPCP vung TNB (03-1-2012) 2 3" xfId="5809"/>
    <cellStyle name="T_Bieu3ODA_KH TPCP vung TNB (03-1-2012) 2 4" xfId="5810"/>
    <cellStyle name="T_Bieu3ODA_KH TPCP vung TNB (03-1-2012) 3" xfId="5811"/>
    <cellStyle name="T_Bieu3ODA_KH TPCP vung TNB (03-1-2012) 3 2" xfId="5812"/>
    <cellStyle name="T_Bieu3ODA_KH TPCP vung TNB (03-1-2012) 4" xfId="5813"/>
    <cellStyle name="T_Bieu3ODA_KH TPCP vung TNB (03-1-2012) 5" xfId="5814"/>
    <cellStyle name="T_Bieu4HTMT" xfId="5815"/>
    <cellStyle name="T_Bieu4HTMT 2" xfId="5816"/>
    <cellStyle name="T_Bieu4HTMT 2 2" xfId="5817"/>
    <cellStyle name="T_Bieu4HTMT 2 2 2" xfId="5818"/>
    <cellStyle name="T_Bieu4HTMT 2 3" xfId="5819"/>
    <cellStyle name="T_Bieu4HTMT 2 4" xfId="5820"/>
    <cellStyle name="T_Bieu4HTMT 3" xfId="5821"/>
    <cellStyle name="T_Bieu4HTMT 3 2" xfId="5822"/>
    <cellStyle name="T_Bieu4HTMT 4" xfId="5823"/>
    <cellStyle name="T_Bieu4HTMT 5" xfId="5824"/>
    <cellStyle name="T_Bieu4HTMT_!1 1 bao cao giao KH ve HTCMT vung TNB   12-12-2011" xfId="5825"/>
    <cellStyle name="T_Bieu4HTMT_!1 1 bao cao giao KH ve HTCMT vung TNB   12-12-2011 2" xfId="5826"/>
    <cellStyle name="T_Bieu4HTMT_!1 1 bao cao giao KH ve HTCMT vung TNB   12-12-2011 2 2" xfId="5827"/>
    <cellStyle name="T_Bieu4HTMT_!1 1 bao cao giao KH ve HTCMT vung TNB   12-12-2011 2 2 2" xfId="5828"/>
    <cellStyle name="T_Bieu4HTMT_!1 1 bao cao giao KH ve HTCMT vung TNB   12-12-2011 2 3" xfId="5829"/>
    <cellStyle name="T_Bieu4HTMT_!1 1 bao cao giao KH ve HTCMT vung TNB   12-12-2011 2 4" xfId="5830"/>
    <cellStyle name="T_Bieu4HTMT_!1 1 bao cao giao KH ve HTCMT vung TNB   12-12-2011 3" xfId="5831"/>
    <cellStyle name="T_Bieu4HTMT_!1 1 bao cao giao KH ve HTCMT vung TNB   12-12-2011 3 2" xfId="5832"/>
    <cellStyle name="T_Bieu4HTMT_!1 1 bao cao giao KH ve HTCMT vung TNB   12-12-2011 4" xfId="5833"/>
    <cellStyle name="T_Bieu4HTMT_!1 1 bao cao giao KH ve HTCMT vung TNB   12-12-2011 5" xfId="5834"/>
    <cellStyle name="T_Bieu4HTMT_KH TPCP vung TNB (03-1-2012)" xfId="5835"/>
    <cellStyle name="T_Bieu4HTMT_KH TPCP vung TNB (03-1-2012) 2" xfId="5836"/>
    <cellStyle name="T_Bieu4HTMT_KH TPCP vung TNB (03-1-2012) 2 2" xfId="5837"/>
    <cellStyle name="T_Bieu4HTMT_KH TPCP vung TNB (03-1-2012) 2 2 2" xfId="5838"/>
    <cellStyle name="T_Bieu4HTMT_KH TPCP vung TNB (03-1-2012) 2 3" xfId="5839"/>
    <cellStyle name="T_Bieu4HTMT_KH TPCP vung TNB (03-1-2012) 2 4" xfId="5840"/>
    <cellStyle name="T_Bieu4HTMT_KH TPCP vung TNB (03-1-2012) 3" xfId="5841"/>
    <cellStyle name="T_Bieu4HTMT_KH TPCP vung TNB (03-1-2012) 3 2" xfId="5842"/>
    <cellStyle name="T_Bieu4HTMT_KH TPCP vung TNB (03-1-2012) 4" xfId="5843"/>
    <cellStyle name="T_Bieu4HTMT_KH TPCP vung TNB (03-1-2012) 5" xfId="5844"/>
    <cellStyle name="T_bo sung von KCH nam 2010 va Du an tre kho khan" xfId="5845"/>
    <cellStyle name="T_bo sung von KCH nam 2010 va Du an tre kho khan 2" xfId="5846"/>
    <cellStyle name="T_bo sung von KCH nam 2010 va Du an tre kho khan 2 2" xfId="5847"/>
    <cellStyle name="T_bo sung von KCH nam 2010 va Du an tre kho khan 2 2 2" xfId="5848"/>
    <cellStyle name="T_bo sung von KCH nam 2010 va Du an tre kho khan 2 3" xfId="5849"/>
    <cellStyle name="T_bo sung von KCH nam 2010 va Du an tre kho khan 2 4" xfId="5850"/>
    <cellStyle name="T_bo sung von KCH nam 2010 va Du an tre kho khan 3" xfId="5851"/>
    <cellStyle name="T_bo sung von KCH nam 2010 va Du an tre kho khan 3 2" xfId="5852"/>
    <cellStyle name="T_bo sung von KCH nam 2010 va Du an tre kho khan 4" xfId="5853"/>
    <cellStyle name="T_bo sung von KCH nam 2010 va Du an tre kho khan 5" xfId="5854"/>
    <cellStyle name="T_bo sung von KCH nam 2010 va Du an tre kho khan_!1 1 bao cao giao KH ve HTCMT vung TNB   12-12-2011" xfId="5855"/>
    <cellStyle name="T_bo sung von KCH nam 2010 va Du an tre kho khan_!1 1 bao cao giao KH ve HTCMT vung TNB   12-12-2011 2" xfId="5856"/>
    <cellStyle name="T_bo sung von KCH nam 2010 va Du an tre kho khan_!1 1 bao cao giao KH ve HTCMT vung TNB   12-12-2011 2 2" xfId="5857"/>
    <cellStyle name="T_bo sung von KCH nam 2010 va Du an tre kho khan_!1 1 bao cao giao KH ve HTCMT vung TNB   12-12-2011 2 2 2" xfId="5858"/>
    <cellStyle name="T_bo sung von KCH nam 2010 va Du an tre kho khan_!1 1 bao cao giao KH ve HTCMT vung TNB   12-12-2011 2 3" xfId="5859"/>
    <cellStyle name="T_bo sung von KCH nam 2010 va Du an tre kho khan_!1 1 bao cao giao KH ve HTCMT vung TNB   12-12-2011 2 4" xfId="5860"/>
    <cellStyle name="T_bo sung von KCH nam 2010 va Du an tre kho khan_!1 1 bao cao giao KH ve HTCMT vung TNB   12-12-2011 3" xfId="5861"/>
    <cellStyle name="T_bo sung von KCH nam 2010 va Du an tre kho khan_!1 1 bao cao giao KH ve HTCMT vung TNB   12-12-2011 3 2" xfId="5862"/>
    <cellStyle name="T_bo sung von KCH nam 2010 va Du an tre kho khan_!1 1 bao cao giao KH ve HTCMT vung TNB   12-12-2011 4" xfId="5863"/>
    <cellStyle name="T_bo sung von KCH nam 2010 va Du an tre kho khan_!1 1 bao cao giao KH ve HTCMT vung TNB   12-12-2011 5" xfId="5864"/>
    <cellStyle name="T_bo sung von KCH nam 2010 va Du an tre kho khan_KH TPCP vung TNB (03-1-2012)" xfId="5865"/>
    <cellStyle name="T_bo sung von KCH nam 2010 va Du an tre kho khan_KH TPCP vung TNB (03-1-2012) 2" xfId="5866"/>
    <cellStyle name="T_bo sung von KCH nam 2010 va Du an tre kho khan_KH TPCP vung TNB (03-1-2012) 2 2" xfId="5867"/>
    <cellStyle name="T_bo sung von KCH nam 2010 va Du an tre kho khan_KH TPCP vung TNB (03-1-2012) 2 2 2" xfId="5868"/>
    <cellStyle name="T_bo sung von KCH nam 2010 va Du an tre kho khan_KH TPCP vung TNB (03-1-2012) 2 3" xfId="5869"/>
    <cellStyle name="T_bo sung von KCH nam 2010 va Du an tre kho khan_KH TPCP vung TNB (03-1-2012) 2 4" xfId="5870"/>
    <cellStyle name="T_bo sung von KCH nam 2010 va Du an tre kho khan_KH TPCP vung TNB (03-1-2012) 3" xfId="5871"/>
    <cellStyle name="T_bo sung von KCH nam 2010 va Du an tre kho khan_KH TPCP vung TNB (03-1-2012) 3 2" xfId="5872"/>
    <cellStyle name="T_bo sung von KCH nam 2010 va Du an tre kho khan_KH TPCP vung TNB (03-1-2012) 4" xfId="5873"/>
    <cellStyle name="T_bo sung von KCH nam 2010 va Du an tre kho khan_KH TPCP vung TNB (03-1-2012) 5" xfId="5874"/>
    <cellStyle name="T_Book1" xfId="1313"/>
    <cellStyle name="T_Book1 2" xfId="1314"/>
    <cellStyle name="T_Book1 2 2" xfId="5875"/>
    <cellStyle name="T_Book1 2 2 2" xfId="5876"/>
    <cellStyle name="T_Book1 2 3" xfId="5877"/>
    <cellStyle name="T_Book1 2 4" xfId="5878"/>
    <cellStyle name="T_Book1 3" xfId="5879"/>
    <cellStyle name="T_Book1 3 2" xfId="5880"/>
    <cellStyle name="T_Book1 3 2 2" xfId="5881"/>
    <cellStyle name="T_Book1 3 3" xfId="5882"/>
    <cellStyle name="T_Book1 3 4" xfId="5883"/>
    <cellStyle name="T_Book1 4" xfId="5884"/>
    <cellStyle name="T_Book1 4 2" xfId="5885"/>
    <cellStyle name="T_Book1 5" xfId="5886"/>
    <cellStyle name="T_Book1 6" xfId="5887"/>
    <cellStyle name="T_Book1_!1 1 bao cao giao KH ve HTCMT vung TNB   12-12-2011" xfId="5888"/>
    <cellStyle name="T_Book1_!1 1 bao cao giao KH ve HTCMT vung TNB   12-12-2011 2" xfId="5889"/>
    <cellStyle name="T_Book1_!1 1 bao cao giao KH ve HTCMT vung TNB   12-12-2011 2 2" xfId="5890"/>
    <cellStyle name="T_Book1_!1 1 bao cao giao KH ve HTCMT vung TNB   12-12-2011 2 2 2" xfId="5891"/>
    <cellStyle name="T_Book1_!1 1 bao cao giao KH ve HTCMT vung TNB   12-12-2011 2 3" xfId="5892"/>
    <cellStyle name="T_Book1_!1 1 bao cao giao KH ve HTCMT vung TNB   12-12-2011 2 4" xfId="5893"/>
    <cellStyle name="T_Book1_!1 1 bao cao giao KH ve HTCMT vung TNB   12-12-2011 3" xfId="5894"/>
    <cellStyle name="T_Book1_!1 1 bao cao giao KH ve HTCMT vung TNB   12-12-2011 3 2" xfId="5895"/>
    <cellStyle name="T_Book1_!1 1 bao cao giao KH ve HTCMT vung TNB   12-12-2011 4" xfId="5896"/>
    <cellStyle name="T_Book1_!1 1 bao cao giao KH ve HTCMT vung TNB   12-12-2011 5" xfId="5897"/>
    <cellStyle name="T_Book1_02.PH BIEU KS QNinh (1-10KHKT-NSDP)" xfId="1315"/>
    <cellStyle name="T_Book1_02.PH BIEU KS QNinh (1-10KHKT-NSDP) 2" xfId="1316"/>
    <cellStyle name="T_Book1_1" xfId="5898"/>
    <cellStyle name="T_Book1_1 2" xfId="5899"/>
    <cellStyle name="T_Book1_1 2 2" xfId="5900"/>
    <cellStyle name="T_Book1_1 2 2 2" xfId="5901"/>
    <cellStyle name="T_Book1_1 2 3" xfId="5902"/>
    <cellStyle name="T_Book1_1 2 4" xfId="5903"/>
    <cellStyle name="T_Book1_1 3" xfId="5904"/>
    <cellStyle name="T_Book1_1 3 2" xfId="5905"/>
    <cellStyle name="T_Book1_1 4" xfId="5906"/>
    <cellStyle name="T_Book1_1 5" xfId="5907"/>
    <cellStyle name="T_Book1_1_Bieu tong hop nhu cau ung 2011 da chon loc -Mien nui" xfId="5908"/>
    <cellStyle name="T_Book1_1_Bieu tong hop nhu cau ung 2011 da chon loc -Mien nui 2" xfId="5909"/>
    <cellStyle name="T_Book1_1_Bieu tong hop nhu cau ung 2011 da chon loc -Mien nui 2 2" xfId="5910"/>
    <cellStyle name="T_Book1_1_Bieu tong hop nhu cau ung 2011 da chon loc -Mien nui 2 2 2" xfId="5911"/>
    <cellStyle name="T_Book1_1_Bieu tong hop nhu cau ung 2011 da chon loc -Mien nui 2 3" xfId="5912"/>
    <cellStyle name="T_Book1_1_Bieu tong hop nhu cau ung 2011 da chon loc -Mien nui 2 4" xfId="5913"/>
    <cellStyle name="T_Book1_1_Bieu tong hop nhu cau ung 2011 da chon loc -Mien nui 3" xfId="5914"/>
    <cellStyle name="T_Book1_1_Bieu tong hop nhu cau ung 2011 da chon loc -Mien nui 3 2" xfId="5915"/>
    <cellStyle name="T_Book1_1_Bieu tong hop nhu cau ung 2011 da chon loc -Mien nui 4" xfId="5916"/>
    <cellStyle name="T_Book1_1_Bieu tong hop nhu cau ung 2011 da chon loc -Mien nui 5" xfId="5917"/>
    <cellStyle name="T_Book1_1_Bieu tong hop nhu cau ung 2011 da chon loc -Mien nui_!1 1 bao cao giao KH ve HTCMT vung TNB   12-12-2011" xfId="5918"/>
    <cellStyle name="T_Book1_1_Bieu tong hop nhu cau ung 2011 da chon loc -Mien nui_!1 1 bao cao giao KH ve HTCMT vung TNB   12-12-2011 2" xfId="5919"/>
    <cellStyle name="T_Book1_1_Bieu tong hop nhu cau ung 2011 da chon loc -Mien nui_!1 1 bao cao giao KH ve HTCMT vung TNB   12-12-2011 2 2" xfId="5920"/>
    <cellStyle name="T_Book1_1_Bieu tong hop nhu cau ung 2011 da chon loc -Mien nui_!1 1 bao cao giao KH ve HTCMT vung TNB   12-12-2011 2 2 2" xfId="5921"/>
    <cellStyle name="T_Book1_1_Bieu tong hop nhu cau ung 2011 da chon loc -Mien nui_!1 1 bao cao giao KH ve HTCMT vung TNB   12-12-2011 2 3" xfId="5922"/>
    <cellStyle name="T_Book1_1_Bieu tong hop nhu cau ung 2011 da chon loc -Mien nui_!1 1 bao cao giao KH ve HTCMT vung TNB   12-12-2011 2 4" xfId="5923"/>
    <cellStyle name="T_Book1_1_Bieu tong hop nhu cau ung 2011 da chon loc -Mien nui_!1 1 bao cao giao KH ve HTCMT vung TNB   12-12-2011 3" xfId="5924"/>
    <cellStyle name="T_Book1_1_Bieu tong hop nhu cau ung 2011 da chon loc -Mien nui_!1 1 bao cao giao KH ve HTCMT vung TNB   12-12-2011 3 2" xfId="5925"/>
    <cellStyle name="T_Book1_1_Bieu tong hop nhu cau ung 2011 da chon loc -Mien nui_!1 1 bao cao giao KH ve HTCMT vung TNB   12-12-2011 4" xfId="5926"/>
    <cellStyle name="T_Book1_1_Bieu tong hop nhu cau ung 2011 da chon loc -Mien nui_!1 1 bao cao giao KH ve HTCMT vung TNB   12-12-2011 5" xfId="5927"/>
    <cellStyle name="T_Book1_1_Bieu tong hop nhu cau ung 2011 da chon loc -Mien nui_Bieu TPCP 2015-xin keo dai 3.2016" xfId="5928"/>
    <cellStyle name="T_Book1_1_Bieu tong hop nhu cau ung 2011 da chon loc -Mien nui_Bieu TPCP 2015-xin keo dai 3.2016 2" xfId="5929"/>
    <cellStyle name="T_Book1_1_Bieu tong hop nhu cau ung 2011 da chon loc -Mien nui_KH TPCP vung TNB (03-1-2012)" xfId="5930"/>
    <cellStyle name="T_Book1_1_Bieu tong hop nhu cau ung 2011 da chon loc -Mien nui_KH TPCP vung TNB (03-1-2012) 2" xfId="5931"/>
    <cellStyle name="T_Book1_1_Bieu tong hop nhu cau ung 2011 da chon loc -Mien nui_KH TPCP vung TNB (03-1-2012) 2 2" xfId="5932"/>
    <cellStyle name="T_Book1_1_Bieu tong hop nhu cau ung 2011 da chon loc -Mien nui_KH TPCP vung TNB (03-1-2012) 2 2 2" xfId="5933"/>
    <cellStyle name="T_Book1_1_Bieu tong hop nhu cau ung 2011 da chon loc -Mien nui_KH TPCP vung TNB (03-1-2012) 2 3" xfId="5934"/>
    <cellStyle name="T_Book1_1_Bieu tong hop nhu cau ung 2011 da chon loc -Mien nui_KH TPCP vung TNB (03-1-2012) 2 4" xfId="5935"/>
    <cellStyle name="T_Book1_1_Bieu tong hop nhu cau ung 2011 da chon loc -Mien nui_KH TPCP vung TNB (03-1-2012) 3" xfId="5936"/>
    <cellStyle name="T_Book1_1_Bieu tong hop nhu cau ung 2011 da chon loc -Mien nui_KH TPCP vung TNB (03-1-2012) 3 2" xfId="5937"/>
    <cellStyle name="T_Book1_1_Bieu tong hop nhu cau ung 2011 da chon loc -Mien nui_KH TPCP vung TNB (03-1-2012) 4" xfId="5938"/>
    <cellStyle name="T_Book1_1_Bieu tong hop nhu cau ung 2011 da chon loc -Mien nui_KH TPCP vung TNB (03-1-2012) 5" xfId="5939"/>
    <cellStyle name="T_Book1_1_Bieu tong hop nhu cau ung 2011 da chon loc -Mien nui_ra soat theo 7356" xfId="5940"/>
    <cellStyle name="T_Book1_1_Bieu tong hop nhu cau ung 2011 da chon loc -Mien nui_ra soat theo 7356 2" xfId="5941"/>
    <cellStyle name="T_Book1_1_Bieu tong hop nhu cau ung 2011 da chon loc -Mien nui_ra soat theo 7356_Bao cao no dong XDCB-9590-BYT-Rut gon" xfId="5942"/>
    <cellStyle name="T_Book1_1_Bieu tong hop nhu cau ung 2011 da chon loc -Mien nui_ra soat theo 7356_Bao cao no dong XDCB-9590-BYT-Rut gon 2" xfId="5943"/>
    <cellStyle name="T_Book1_1_Bieu tong hop nhu cau ung 2011 da chon loc -Mien nui_ra soat theo 7356_Bieu 11-TPCP KH 2013" xfId="5944"/>
    <cellStyle name="T_Book1_1_Bieu tong hop nhu cau ung 2011 da chon loc -Mien nui_ra soat theo 7356_Bieu 11-TPCP KH 2013 2" xfId="5945"/>
    <cellStyle name="T_Book1_1_Bieu tong hop nhu cau ung 2011 da chon loc -Mien nui_TONG HOP CHUNG 3.2.2012 (ban cuoi)" xfId="5946"/>
    <cellStyle name="T_Book1_1_Bieu tong hop nhu cau ung 2011 da chon loc -Mien nui_TONG HOP CHUNG 3.2.2012 (ban cuoi) 2" xfId="5947"/>
    <cellStyle name="T_Book1_1_Bieu tong hop nhu cau ung 2011 da chon loc -Mien nui_TONG HOP CHUNG 3.2.2012 (ban cuoi)_Bao cao no dong XDCB-9590-BYT-Rut gon" xfId="5948"/>
    <cellStyle name="T_Book1_1_Bieu tong hop nhu cau ung 2011 da chon loc -Mien nui_TONG HOP CHUNG 3.2.2012 (ban cuoi)_Bao cao no dong XDCB-9590-BYT-Rut gon 2" xfId="5949"/>
    <cellStyle name="T_Book1_1_Bieu3ODA" xfId="5950"/>
    <cellStyle name="T_Book1_1_Bieu3ODA 2" xfId="5951"/>
    <cellStyle name="T_Book1_1_Bieu3ODA 2 2" xfId="5952"/>
    <cellStyle name="T_Book1_1_Bieu3ODA 2 2 2" xfId="5953"/>
    <cellStyle name="T_Book1_1_Bieu3ODA 2 3" xfId="5954"/>
    <cellStyle name="T_Book1_1_Bieu3ODA 2 4" xfId="5955"/>
    <cellStyle name="T_Book1_1_Bieu3ODA 3" xfId="5956"/>
    <cellStyle name="T_Book1_1_Bieu3ODA 3 2" xfId="5957"/>
    <cellStyle name="T_Book1_1_Bieu3ODA 4" xfId="5958"/>
    <cellStyle name="T_Book1_1_Bieu3ODA 5" xfId="5959"/>
    <cellStyle name="T_Book1_1_Bieu3ODA_!1 1 bao cao giao KH ve HTCMT vung TNB   12-12-2011" xfId="5960"/>
    <cellStyle name="T_Book1_1_Bieu3ODA_!1 1 bao cao giao KH ve HTCMT vung TNB   12-12-2011 2" xfId="5961"/>
    <cellStyle name="T_Book1_1_Bieu3ODA_!1 1 bao cao giao KH ve HTCMT vung TNB   12-12-2011 2 2" xfId="5962"/>
    <cellStyle name="T_Book1_1_Bieu3ODA_!1 1 bao cao giao KH ve HTCMT vung TNB   12-12-2011 2 2 2" xfId="5963"/>
    <cellStyle name="T_Book1_1_Bieu3ODA_!1 1 bao cao giao KH ve HTCMT vung TNB   12-12-2011 2 3" xfId="5964"/>
    <cellStyle name="T_Book1_1_Bieu3ODA_!1 1 bao cao giao KH ve HTCMT vung TNB   12-12-2011 2 4" xfId="5965"/>
    <cellStyle name="T_Book1_1_Bieu3ODA_!1 1 bao cao giao KH ve HTCMT vung TNB   12-12-2011 3" xfId="5966"/>
    <cellStyle name="T_Book1_1_Bieu3ODA_!1 1 bao cao giao KH ve HTCMT vung TNB   12-12-2011 3 2" xfId="5967"/>
    <cellStyle name="T_Book1_1_Bieu3ODA_!1 1 bao cao giao KH ve HTCMT vung TNB   12-12-2011 4" xfId="5968"/>
    <cellStyle name="T_Book1_1_Bieu3ODA_!1 1 bao cao giao KH ve HTCMT vung TNB   12-12-2011 5" xfId="5969"/>
    <cellStyle name="T_Book1_1_Bieu3ODA_KH TPCP vung TNB (03-1-2012)" xfId="5970"/>
    <cellStyle name="T_Book1_1_Bieu3ODA_KH TPCP vung TNB (03-1-2012) 2" xfId="5971"/>
    <cellStyle name="T_Book1_1_Bieu3ODA_KH TPCP vung TNB (03-1-2012) 2 2" xfId="5972"/>
    <cellStyle name="T_Book1_1_Bieu3ODA_KH TPCP vung TNB (03-1-2012) 2 2 2" xfId="5973"/>
    <cellStyle name="T_Book1_1_Bieu3ODA_KH TPCP vung TNB (03-1-2012) 2 3" xfId="5974"/>
    <cellStyle name="T_Book1_1_Bieu3ODA_KH TPCP vung TNB (03-1-2012) 2 4" xfId="5975"/>
    <cellStyle name="T_Book1_1_Bieu3ODA_KH TPCP vung TNB (03-1-2012) 3" xfId="5976"/>
    <cellStyle name="T_Book1_1_Bieu3ODA_KH TPCP vung TNB (03-1-2012) 3 2" xfId="5977"/>
    <cellStyle name="T_Book1_1_Bieu3ODA_KH TPCP vung TNB (03-1-2012) 4" xfId="5978"/>
    <cellStyle name="T_Book1_1_Bieu3ODA_KH TPCP vung TNB (03-1-2012) 5" xfId="5979"/>
    <cellStyle name="T_Book1_1_CPK" xfId="5980"/>
    <cellStyle name="T_Book1_1_CPK 2" xfId="5981"/>
    <cellStyle name="T_Book1_1_CPK 2 2" xfId="5982"/>
    <cellStyle name="T_Book1_1_CPK 2 2 2" xfId="5983"/>
    <cellStyle name="T_Book1_1_CPK 2 3" xfId="5984"/>
    <cellStyle name="T_Book1_1_CPK 2 4" xfId="5985"/>
    <cellStyle name="T_Book1_1_CPK 3" xfId="5986"/>
    <cellStyle name="T_Book1_1_CPK 3 2" xfId="5987"/>
    <cellStyle name="T_Book1_1_CPK 4" xfId="5988"/>
    <cellStyle name="T_Book1_1_CPK 5" xfId="5989"/>
    <cellStyle name="T_Book1_1_CPK_!1 1 bao cao giao KH ve HTCMT vung TNB   12-12-2011" xfId="5990"/>
    <cellStyle name="T_Book1_1_CPK_!1 1 bao cao giao KH ve HTCMT vung TNB   12-12-2011 2" xfId="5991"/>
    <cellStyle name="T_Book1_1_CPK_!1 1 bao cao giao KH ve HTCMT vung TNB   12-12-2011 2 2" xfId="5992"/>
    <cellStyle name="T_Book1_1_CPK_!1 1 bao cao giao KH ve HTCMT vung TNB   12-12-2011 2 2 2" xfId="5993"/>
    <cellStyle name="T_Book1_1_CPK_!1 1 bao cao giao KH ve HTCMT vung TNB   12-12-2011 2 3" xfId="5994"/>
    <cellStyle name="T_Book1_1_CPK_!1 1 bao cao giao KH ve HTCMT vung TNB   12-12-2011 2 4" xfId="5995"/>
    <cellStyle name="T_Book1_1_CPK_!1 1 bao cao giao KH ve HTCMT vung TNB   12-12-2011 3" xfId="5996"/>
    <cellStyle name="T_Book1_1_CPK_!1 1 bao cao giao KH ve HTCMT vung TNB   12-12-2011 3 2" xfId="5997"/>
    <cellStyle name="T_Book1_1_CPK_!1 1 bao cao giao KH ve HTCMT vung TNB   12-12-2011 4" xfId="5998"/>
    <cellStyle name="T_Book1_1_CPK_!1 1 bao cao giao KH ve HTCMT vung TNB   12-12-2011 5" xfId="5999"/>
    <cellStyle name="T_Book1_1_CPK_Bieu4HTMT" xfId="6000"/>
    <cellStyle name="T_Book1_1_CPK_Bieu4HTMT 2" xfId="6001"/>
    <cellStyle name="T_Book1_1_CPK_Bieu4HTMT 2 2" xfId="6002"/>
    <cellStyle name="T_Book1_1_CPK_Bieu4HTMT 2 2 2" xfId="6003"/>
    <cellStyle name="T_Book1_1_CPK_Bieu4HTMT 2 3" xfId="6004"/>
    <cellStyle name="T_Book1_1_CPK_Bieu4HTMT 2 4" xfId="6005"/>
    <cellStyle name="T_Book1_1_CPK_Bieu4HTMT 3" xfId="6006"/>
    <cellStyle name="T_Book1_1_CPK_Bieu4HTMT 3 2" xfId="6007"/>
    <cellStyle name="T_Book1_1_CPK_Bieu4HTMT 4" xfId="6008"/>
    <cellStyle name="T_Book1_1_CPK_Bieu4HTMT 5" xfId="6009"/>
    <cellStyle name="T_Book1_1_CPK_Bieu4HTMT_!1 1 bao cao giao KH ve HTCMT vung TNB   12-12-2011" xfId="6010"/>
    <cellStyle name="T_Book1_1_CPK_Bieu4HTMT_!1 1 bao cao giao KH ve HTCMT vung TNB   12-12-2011 2" xfId="6011"/>
    <cellStyle name="T_Book1_1_CPK_Bieu4HTMT_!1 1 bao cao giao KH ve HTCMT vung TNB   12-12-2011 2 2" xfId="6012"/>
    <cellStyle name="T_Book1_1_CPK_Bieu4HTMT_!1 1 bao cao giao KH ve HTCMT vung TNB   12-12-2011 2 2 2" xfId="6013"/>
    <cellStyle name="T_Book1_1_CPK_Bieu4HTMT_!1 1 bao cao giao KH ve HTCMT vung TNB   12-12-2011 2 3" xfId="6014"/>
    <cellStyle name="T_Book1_1_CPK_Bieu4HTMT_!1 1 bao cao giao KH ve HTCMT vung TNB   12-12-2011 2 4" xfId="6015"/>
    <cellStyle name="T_Book1_1_CPK_Bieu4HTMT_!1 1 bao cao giao KH ve HTCMT vung TNB   12-12-2011 3" xfId="6016"/>
    <cellStyle name="T_Book1_1_CPK_Bieu4HTMT_!1 1 bao cao giao KH ve HTCMT vung TNB   12-12-2011 3 2" xfId="6017"/>
    <cellStyle name="T_Book1_1_CPK_Bieu4HTMT_!1 1 bao cao giao KH ve HTCMT vung TNB   12-12-2011 4" xfId="6018"/>
    <cellStyle name="T_Book1_1_CPK_Bieu4HTMT_!1 1 bao cao giao KH ve HTCMT vung TNB   12-12-2011 5" xfId="6019"/>
    <cellStyle name="T_Book1_1_CPK_Bieu4HTMT_KH TPCP vung TNB (03-1-2012)" xfId="6020"/>
    <cellStyle name="T_Book1_1_CPK_Bieu4HTMT_KH TPCP vung TNB (03-1-2012) 2" xfId="6021"/>
    <cellStyle name="T_Book1_1_CPK_Bieu4HTMT_KH TPCP vung TNB (03-1-2012) 2 2" xfId="6022"/>
    <cellStyle name="T_Book1_1_CPK_Bieu4HTMT_KH TPCP vung TNB (03-1-2012) 2 2 2" xfId="6023"/>
    <cellStyle name="T_Book1_1_CPK_Bieu4HTMT_KH TPCP vung TNB (03-1-2012) 2 3" xfId="6024"/>
    <cellStyle name="T_Book1_1_CPK_Bieu4HTMT_KH TPCP vung TNB (03-1-2012) 2 4" xfId="6025"/>
    <cellStyle name="T_Book1_1_CPK_Bieu4HTMT_KH TPCP vung TNB (03-1-2012) 3" xfId="6026"/>
    <cellStyle name="T_Book1_1_CPK_Bieu4HTMT_KH TPCP vung TNB (03-1-2012) 3 2" xfId="6027"/>
    <cellStyle name="T_Book1_1_CPK_Bieu4HTMT_KH TPCP vung TNB (03-1-2012) 4" xfId="6028"/>
    <cellStyle name="T_Book1_1_CPK_Bieu4HTMT_KH TPCP vung TNB (03-1-2012) 5" xfId="6029"/>
    <cellStyle name="T_Book1_1_CPK_KH TPCP vung TNB (03-1-2012)" xfId="6030"/>
    <cellStyle name="T_Book1_1_CPK_KH TPCP vung TNB (03-1-2012) 2" xfId="6031"/>
    <cellStyle name="T_Book1_1_CPK_KH TPCP vung TNB (03-1-2012) 2 2" xfId="6032"/>
    <cellStyle name="T_Book1_1_CPK_KH TPCP vung TNB (03-1-2012) 2 2 2" xfId="6033"/>
    <cellStyle name="T_Book1_1_CPK_KH TPCP vung TNB (03-1-2012) 2 3" xfId="6034"/>
    <cellStyle name="T_Book1_1_CPK_KH TPCP vung TNB (03-1-2012) 2 4" xfId="6035"/>
    <cellStyle name="T_Book1_1_CPK_KH TPCP vung TNB (03-1-2012) 3" xfId="6036"/>
    <cellStyle name="T_Book1_1_CPK_KH TPCP vung TNB (03-1-2012) 3 2" xfId="6037"/>
    <cellStyle name="T_Book1_1_CPK_KH TPCP vung TNB (03-1-2012) 4" xfId="6038"/>
    <cellStyle name="T_Book1_1_CPK_KH TPCP vung TNB (03-1-2012) 5" xfId="6039"/>
    <cellStyle name="T_Book1_1_CPK_ra soat theo 7356" xfId="6040"/>
    <cellStyle name="T_Book1_1_CPK_ra soat theo 7356 2" xfId="6041"/>
    <cellStyle name="T_Book1_1_CPK_ra soat theo 7356_Bao cao no dong XDCB-9590-BYT-Rut gon" xfId="6042"/>
    <cellStyle name="T_Book1_1_CPK_ra soat theo 7356_Bao cao no dong XDCB-9590-BYT-Rut gon 2" xfId="6043"/>
    <cellStyle name="T_Book1_1_CPK_ra soat theo 7356_Bieu 11-TPCP KH 2013" xfId="6044"/>
    <cellStyle name="T_Book1_1_CPK_ra soat theo 7356_Bieu 11-TPCP KH 2013 2" xfId="6045"/>
    <cellStyle name="T_Book1_1_CPK_TONG HOP CHUNG 3.2.2012 (ban cuoi)" xfId="6046"/>
    <cellStyle name="T_Book1_1_CPK_TONG HOP CHUNG 3.2.2012 (ban cuoi) 2" xfId="6047"/>
    <cellStyle name="T_Book1_1_CPK_TONG HOP CHUNG 3.2.2012 (ban cuoi)_Bao cao no dong XDCB-9590-BYT-Rut gon" xfId="6048"/>
    <cellStyle name="T_Book1_1_CPK_TONG HOP CHUNG 3.2.2012 (ban cuoi)_Bao cao no dong XDCB-9590-BYT-Rut gon 2" xfId="6049"/>
    <cellStyle name="T_Book1_1_KH TPCP vung TNB (03-1-2012)" xfId="6050"/>
    <cellStyle name="T_Book1_1_KH TPCP vung TNB (03-1-2012) 2" xfId="6051"/>
    <cellStyle name="T_Book1_1_KH TPCP vung TNB (03-1-2012) 2 2" xfId="6052"/>
    <cellStyle name="T_Book1_1_KH TPCP vung TNB (03-1-2012) 2 2 2" xfId="6053"/>
    <cellStyle name="T_Book1_1_KH TPCP vung TNB (03-1-2012) 2 3" xfId="6054"/>
    <cellStyle name="T_Book1_1_KH TPCP vung TNB (03-1-2012) 2 4" xfId="6055"/>
    <cellStyle name="T_Book1_1_KH TPCP vung TNB (03-1-2012) 3" xfId="6056"/>
    <cellStyle name="T_Book1_1_KH TPCP vung TNB (03-1-2012) 3 2" xfId="6057"/>
    <cellStyle name="T_Book1_1_KH TPCP vung TNB (03-1-2012) 4" xfId="6058"/>
    <cellStyle name="T_Book1_1_KH TPCP vung TNB (03-1-2012) 5" xfId="6059"/>
    <cellStyle name="T_Book1_1_kien giang 2" xfId="6060"/>
    <cellStyle name="T_Book1_1_kien giang 2 2" xfId="6061"/>
    <cellStyle name="T_Book1_1_kien giang 2 2 2" xfId="6062"/>
    <cellStyle name="T_Book1_1_kien giang 2 2 2 2" xfId="6063"/>
    <cellStyle name="T_Book1_1_kien giang 2 2 3" xfId="6064"/>
    <cellStyle name="T_Book1_1_kien giang 2 2 4" xfId="6065"/>
    <cellStyle name="T_Book1_1_kien giang 2 3" xfId="6066"/>
    <cellStyle name="T_Book1_1_kien giang 2 3 2" xfId="6067"/>
    <cellStyle name="T_Book1_1_kien giang 2 4" xfId="6068"/>
    <cellStyle name="T_Book1_1_kien giang 2 5" xfId="6069"/>
    <cellStyle name="T_Book1_1_Luy ke von ung nam 2011 -Thoa gui ngay 12-8-2012" xfId="6070"/>
    <cellStyle name="T_Book1_1_Luy ke von ung nam 2011 -Thoa gui ngay 12-8-2012 2" xfId="6071"/>
    <cellStyle name="T_Book1_1_Luy ke von ung nam 2011 -Thoa gui ngay 12-8-2012 2 2" xfId="6072"/>
    <cellStyle name="T_Book1_1_Luy ke von ung nam 2011 -Thoa gui ngay 12-8-2012 2 2 2" xfId="6073"/>
    <cellStyle name="T_Book1_1_Luy ke von ung nam 2011 -Thoa gui ngay 12-8-2012 2 3" xfId="6074"/>
    <cellStyle name="T_Book1_1_Luy ke von ung nam 2011 -Thoa gui ngay 12-8-2012 2 4" xfId="6075"/>
    <cellStyle name="T_Book1_1_Luy ke von ung nam 2011 -Thoa gui ngay 12-8-2012 3" xfId="6076"/>
    <cellStyle name="T_Book1_1_Luy ke von ung nam 2011 -Thoa gui ngay 12-8-2012 3 2" xfId="6077"/>
    <cellStyle name="T_Book1_1_Luy ke von ung nam 2011 -Thoa gui ngay 12-8-2012 4" xfId="6078"/>
    <cellStyle name="T_Book1_1_Luy ke von ung nam 2011 -Thoa gui ngay 12-8-2012 5" xfId="6079"/>
    <cellStyle name="T_Book1_1_Luy ke von ung nam 2011 -Thoa gui ngay 12-8-2012_!1 1 bao cao giao KH ve HTCMT vung TNB   12-12-2011" xfId="6080"/>
    <cellStyle name="T_Book1_1_Luy ke von ung nam 2011 -Thoa gui ngay 12-8-2012_!1 1 bao cao giao KH ve HTCMT vung TNB   12-12-2011 2" xfId="6081"/>
    <cellStyle name="T_Book1_1_Luy ke von ung nam 2011 -Thoa gui ngay 12-8-2012_!1 1 bao cao giao KH ve HTCMT vung TNB   12-12-2011 2 2" xfId="6082"/>
    <cellStyle name="T_Book1_1_Luy ke von ung nam 2011 -Thoa gui ngay 12-8-2012_!1 1 bao cao giao KH ve HTCMT vung TNB   12-12-2011 2 2 2" xfId="6083"/>
    <cellStyle name="T_Book1_1_Luy ke von ung nam 2011 -Thoa gui ngay 12-8-2012_!1 1 bao cao giao KH ve HTCMT vung TNB   12-12-2011 2 3" xfId="6084"/>
    <cellStyle name="T_Book1_1_Luy ke von ung nam 2011 -Thoa gui ngay 12-8-2012_!1 1 bao cao giao KH ve HTCMT vung TNB   12-12-2011 2 4" xfId="6085"/>
    <cellStyle name="T_Book1_1_Luy ke von ung nam 2011 -Thoa gui ngay 12-8-2012_!1 1 bao cao giao KH ve HTCMT vung TNB   12-12-2011 3" xfId="6086"/>
    <cellStyle name="T_Book1_1_Luy ke von ung nam 2011 -Thoa gui ngay 12-8-2012_!1 1 bao cao giao KH ve HTCMT vung TNB   12-12-2011 3 2" xfId="6087"/>
    <cellStyle name="T_Book1_1_Luy ke von ung nam 2011 -Thoa gui ngay 12-8-2012_!1 1 bao cao giao KH ve HTCMT vung TNB   12-12-2011 4" xfId="6088"/>
    <cellStyle name="T_Book1_1_Luy ke von ung nam 2011 -Thoa gui ngay 12-8-2012_!1 1 bao cao giao KH ve HTCMT vung TNB   12-12-2011 5" xfId="6089"/>
    <cellStyle name="T_Book1_1_Luy ke von ung nam 2011 -Thoa gui ngay 12-8-2012_Bieu TPCP 2015-xin keo dai 3.2016" xfId="6090"/>
    <cellStyle name="T_Book1_1_Luy ke von ung nam 2011 -Thoa gui ngay 12-8-2012_Bieu TPCP 2015-xin keo dai 3.2016 2" xfId="6091"/>
    <cellStyle name="T_Book1_1_Luy ke von ung nam 2011 -Thoa gui ngay 12-8-2012_KH TPCP vung TNB (03-1-2012)" xfId="6092"/>
    <cellStyle name="T_Book1_1_Luy ke von ung nam 2011 -Thoa gui ngay 12-8-2012_KH TPCP vung TNB (03-1-2012) 2" xfId="6093"/>
    <cellStyle name="T_Book1_1_Luy ke von ung nam 2011 -Thoa gui ngay 12-8-2012_KH TPCP vung TNB (03-1-2012) 2 2" xfId="6094"/>
    <cellStyle name="T_Book1_1_Luy ke von ung nam 2011 -Thoa gui ngay 12-8-2012_KH TPCP vung TNB (03-1-2012) 2 2 2" xfId="6095"/>
    <cellStyle name="T_Book1_1_Luy ke von ung nam 2011 -Thoa gui ngay 12-8-2012_KH TPCP vung TNB (03-1-2012) 2 3" xfId="6096"/>
    <cellStyle name="T_Book1_1_Luy ke von ung nam 2011 -Thoa gui ngay 12-8-2012_KH TPCP vung TNB (03-1-2012) 2 4" xfId="6097"/>
    <cellStyle name="T_Book1_1_Luy ke von ung nam 2011 -Thoa gui ngay 12-8-2012_KH TPCP vung TNB (03-1-2012) 3" xfId="6098"/>
    <cellStyle name="T_Book1_1_Luy ke von ung nam 2011 -Thoa gui ngay 12-8-2012_KH TPCP vung TNB (03-1-2012) 3 2" xfId="6099"/>
    <cellStyle name="T_Book1_1_Luy ke von ung nam 2011 -Thoa gui ngay 12-8-2012_KH TPCP vung TNB (03-1-2012) 4" xfId="6100"/>
    <cellStyle name="T_Book1_1_Luy ke von ung nam 2011 -Thoa gui ngay 12-8-2012_KH TPCP vung TNB (03-1-2012) 5" xfId="6101"/>
    <cellStyle name="T_Book1_1_Luy ke von ung nam 2011 -Thoa gui ngay 12-8-2012_ra soat theo 7356" xfId="6102"/>
    <cellStyle name="T_Book1_1_Luy ke von ung nam 2011 -Thoa gui ngay 12-8-2012_ra soat theo 7356 2" xfId="6103"/>
    <cellStyle name="T_Book1_1_Luy ke von ung nam 2011 -Thoa gui ngay 12-8-2012_ra soat theo 7356_Bao cao no dong XDCB-9590-BYT-Rut gon" xfId="6104"/>
    <cellStyle name="T_Book1_1_Luy ke von ung nam 2011 -Thoa gui ngay 12-8-2012_ra soat theo 7356_Bao cao no dong XDCB-9590-BYT-Rut gon 2" xfId="6105"/>
    <cellStyle name="T_Book1_1_Luy ke von ung nam 2011 -Thoa gui ngay 12-8-2012_ra soat theo 7356_Bieu 11-TPCP KH 2013" xfId="6106"/>
    <cellStyle name="T_Book1_1_Luy ke von ung nam 2011 -Thoa gui ngay 12-8-2012_ra soat theo 7356_Bieu 11-TPCP KH 2013 2" xfId="6107"/>
    <cellStyle name="T_Book1_1_Luy ke von ung nam 2011 -Thoa gui ngay 12-8-2012_TONG HOP CHUNG 3.2.2012 (ban cuoi)" xfId="6108"/>
    <cellStyle name="T_Book1_1_Luy ke von ung nam 2011 -Thoa gui ngay 12-8-2012_TONG HOP CHUNG 3.2.2012 (ban cuoi) 2" xfId="6109"/>
    <cellStyle name="T_Book1_1_Luy ke von ung nam 2011 -Thoa gui ngay 12-8-2012_TONG HOP CHUNG 3.2.2012 (ban cuoi)_Bao cao no dong XDCB-9590-BYT-Rut gon" xfId="6110"/>
    <cellStyle name="T_Book1_1_Luy ke von ung nam 2011 -Thoa gui ngay 12-8-2012_TONG HOP CHUNG 3.2.2012 (ban cuoi)_Bao cao no dong XDCB-9590-BYT-Rut gon 2" xfId="6111"/>
    <cellStyle name="T_Book1_1_ra soat theo 7356" xfId="6112"/>
    <cellStyle name="T_Book1_1_ra soat theo 7356 2" xfId="6113"/>
    <cellStyle name="T_Book1_1_ra soat theo 7356_Bao cao no dong XDCB-9590-BYT-Rut gon" xfId="6114"/>
    <cellStyle name="T_Book1_1_ra soat theo 7356_Bao cao no dong XDCB-9590-BYT-Rut gon 2" xfId="6115"/>
    <cellStyle name="T_Book1_1_ra soat theo 7356_Bieu 11-TPCP KH 2013" xfId="6116"/>
    <cellStyle name="T_Book1_1_ra soat theo 7356_Bieu 11-TPCP KH 2013 2" xfId="6117"/>
    <cellStyle name="T_Book1_1_Thiet bi" xfId="6118"/>
    <cellStyle name="T_Book1_1_Thiet bi 2" xfId="6119"/>
    <cellStyle name="T_Book1_1_Thiet bi 2 2" xfId="6120"/>
    <cellStyle name="T_Book1_1_Thiet bi 2 2 2" xfId="6121"/>
    <cellStyle name="T_Book1_1_Thiet bi 2 3" xfId="6122"/>
    <cellStyle name="T_Book1_1_Thiet bi 2 4" xfId="6123"/>
    <cellStyle name="T_Book1_1_Thiet bi 3" xfId="6124"/>
    <cellStyle name="T_Book1_1_Thiet bi 3 2" xfId="6125"/>
    <cellStyle name="T_Book1_1_Thiet bi 4" xfId="6126"/>
    <cellStyle name="T_Book1_1_Thiet bi 5" xfId="6127"/>
    <cellStyle name="T_Book1_1_Thiet bi_!1 1 bao cao giao KH ve HTCMT vung TNB   12-12-2011" xfId="6128"/>
    <cellStyle name="T_Book1_1_Thiet bi_!1 1 bao cao giao KH ve HTCMT vung TNB   12-12-2011 2" xfId="6129"/>
    <cellStyle name="T_Book1_1_Thiet bi_!1 1 bao cao giao KH ve HTCMT vung TNB   12-12-2011 2 2" xfId="6130"/>
    <cellStyle name="T_Book1_1_Thiet bi_!1 1 bao cao giao KH ve HTCMT vung TNB   12-12-2011 2 2 2" xfId="6131"/>
    <cellStyle name="T_Book1_1_Thiet bi_!1 1 bao cao giao KH ve HTCMT vung TNB   12-12-2011 2 3" xfId="6132"/>
    <cellStyle name="T_Book1_1_Thiet bi_!1 1 bao cao giao KH ve HTCMT vung TNB   12-12-2011 2 4" xfId="6133"/>
    <cellStyle name="T_Book1_1_Thiet bi_!1 1 bao cao giao KH ve HTCMT vung TNB   12-12-2011 3" xfId="6134"/>
    <cellStyle name="T_Book1_1_Thiet bi_!1 1 bao cao giao KH ve HTCMT vung TNB   12-12-2011 3 2" xfId="6135"/>
    <cellStyle name="T_Book1_1_Thiet bi_!1 1 bao cao giao KH ve HTCMT vung TNB   12-12-2011 4" xfId="6136"/>
    <cellStyle name="T_Book1_1_Thiet bi_!1 1 bao cao giao KH ve HTCMT vung TNB   12-12-2011 5" xfId="6137"/>
    <cellStyle name="T_Book1_1_Thiet bi_Bieu4HTMT" xfId="6138"/>
    <cellStyle name="T_Book1_1_Thiet bi_Bieu4HTMT 2" xfId="6139"/>
    <cellStyle name="T_Book1_1_Thiet bi_Bieu4HTMT 2 2" xfId="6140"/>
    <cellStyle name="T_Book1_1_Thiet bi_Bieu4HTMT 2 2 2" xfId="6141"/>
    <cellStyle name="T_Book1_1_Thiet bi_Bieu4HTMT 2 3" xfId="6142"/>
    <cellStyle name="T_Book1_1_Thiet bi_Bieu4HTMT 2 4" xfId="6143"/>
    <cellStyle name="T_Book1_1_Thiet bi_Bieu4HTMT 3" xfId="6144"/>
    <cellStyle name="T_Book1_1_Thiet bi_Bieu4HTMT 3 2" xfId="6145"/>
    <cellStyle name="T_Book1_1_Thiet bi_Bieu4HTMT 4" xfId="6146"/>
    <cellStyle name="T_Book1_1_Thiet bi_Bieu4HTMT 5" xfId="6147"/>
    <cellStyle name="T_Book1_1_Thiet bi_Bieu4HTMT_!1 1 bao cao giao KH ve HTCMT vung TNB   12-12-2011" xfId="6148"/>
    <cellStyle name="T_Book1_1_Thiet bi_Bieu4HTMT_!1 1 bao cao giao KH ve HTCMT vung TNB   12-12-2011 2" xfId="6149"/>
    <cellStyle name="T_Book1_1_Thiet bi_Bieu4HTMT_!1 1 bao cao giao KH ve HTCMT vung TNB   12-12-2011 2 2" xfId="6150"/>
    <cellStyle name="T_Book1_1_Thiet bi_Bieu4HTMT_!1 1 bao cao giao KH ve HTCMT vung TNB   12-12-2011 2 2 2" xfId="6151"/>
    <cellStyle name="T_Book1_1_Thiet bi_Bieu4HTMT_!1 1 bao cao giao KH ve HTCMT vung TNB   12-12-2011 2 3" xfId="6152"/>
    <cellStyle name="T_Book1_1_Thiet bi_Bieu4HTMT_!1 1 bao cao giao KH ve HTCMT vung TNB   12-12-2011 2 4" xfId="6153"/>
    <cellStyle name="T_Book1_1_Thiet bi_Bieu4HTMT_!1 1 bao cao giao KH ve HTCMT vung TNB   12-12-2011 3" xfId="6154"/>
    <cellStyle name="T_Book1_1_Thiet bi_Bieu4HTMT_!1 1 bao cao giao KH ve HTCMT vung TNB   12-12-2011 3 2" xfId="6155"/>
    <cellStyle name="T_Book1_1_Thiet bi_Bieu4HTMT_!1 1 bao cao giao KH ve HTCMT vung TNB   12-12-2011 4" xfId="6156"/>
    <cellStyle name="T_Book1_1_Thiet bi_Bieu4HTMT_!1 1 bao cao giao KH ve HTCMT vung TNB   12-12-2011 5" xfId="6157"/>
    <cellStyle name="T_Book1_1_Thiet bi_Bieu4HTMT_KH TPCP vung TNB (03-1-2012)" xfId="6158"/>
    <cellStyle name="T_Book1_1_Thiet bi_Bieu4HTMT_KH TPCP vung TNB (03-1-2012) 2" xfId="6159"/>
    <cellStyle name="T_Book1_1_Thiet bi_Bieu4HTMT_KH TPCP vung TNB (03-1-2012) 2 2" xfId="6160"/>
    <cellStyle name="T_Book1_1_Thiet bi_Bieu4HTMT_KH TPCP vung TNB (03-1-2012) 2 2 2" xfId="6161"/>
    <cellStyle name="T_Book1_1_Thiet bi_Bieu4HTMT_KH TPCP vung TNB (03-1-2012) 2 3" xfId="6162"/>
    <cellStyle name="T_Book1_1_Thiet bi_Bieu4HTMT_KH TPCP vung TNB (03-1-2012) 2 4" xfId="6163"/>
    <cellStyle name="T_Book1_1_Thiet bi_Bieu4HTMT_KH TPCP vung TNB (03-1-2012) 3" xfId="6164"/>
    <cellStyle name="T_Book1_1_Thiet bi_Bieu4HTMT_KH TPCP vung TNB (03-1-2012) 3 2" xfId="6165"/>
    <cellStyle name="T_Book1_1_Thiet bi_Bieu4HTMT_KH TPCP vung TNB (03-1-2012) 4" xfId="6166"/>
    <cellStyle name="T_Book1_1_Thiet bi_Bieu4HTMT_KH TPCP vung TNB (03-1-2012) 5" xfId="6167"/>
    <cellStyle name="T_Book1_1_Thiet bi_KH TPCP vung TNB (03-1-2012)" xfId="6168"/>
    <cellStyle name="T_Book1_1_Thiet bi_KH TPCP vung TNB (03-1-2012) 2" xfId="6169"/>
    <cellStyle name="T_Book1_1_Thiet bi_KH TPCP vung TNB (03-1-2012) 2 2" xfId="6170"/>
    <cellStyle name="T_Book1_1_Thiet bi_KH TPCP vung TNB (03-1-2012) 2 2 2" xfId="6171"/>
    <cellStyle name="T_Book1_1_Thiet bi_KH TPCP vung TNB (03-1-2012) 2 3" xfId="6172"/>
    <cellStyle name="T_Book1_1_Thiet bi_KH TPCP vung TNB (03-1-2012) 2 4" xfId="6173"/>
    <cellStyle name="T_Book1_1_Thiet bi_KH TPCP vung TNB (03-1-2012) 3" xfId="6174"/>
    <cellStyle name="T_Book1_1_Thiet bi_KH TPCP vung TNB (03-1-2012) 3 2" xfId="6175"/>
    <cellStyle name="T_Book1_1_Thiet bi_KH TPCP vung TNB (03-1-2012) 4" xfId="6176"/>
    <cellStyle name="T_Book1_1_Thiet bi_KH TPCP vung TNB (03-1-2012) 5" xfId="6177"/>
    <cellStyle name="T_Book1_1_Thiet bi_ra soat theo 7356" xfId="6178"/>
    <cellStyle name="T_Book1_1_Thiet bi_ra soat theo 7356 2" xfId="6179"/>
    <cellStyle name="T_Book1_1_Thiet bi_ra soat theo 7356_Bao cao no dong XDCB-9590-BYT-Rut gon" xfId="6180"/>
    <cellStyle name="T_Book1_1_Thiet bi_ra soat theo 7356_Bao cao no dong XDCB-9590-BYT-Rut gon 2" xfId="6181"/>
    <cellStyle name="T_Book1_1_Thiet bi_ra soat theo 7356_Bieu 11-TPCP KH 2013" xfId="6182"/>
    <cellStyle name="T_Book1_1_Thiet bi_ra soat theo 7356_Bieu 11-TPCP KH 2013 2" xfId="6183"/>
    <cellStyle name="T_Book1_1_Thiet bi_TONG HOP CHUNG 3.2.2012 (ban cuoi)" xfId="6184"/>
    <cellStyle name="T_Book1_1_Thiet bi_TONG HOP CHUNG 3.2.2012 (ban cuoi) 2" xfId="6185"/>
    <cellStyle name="T_Book1_1_Thiet bi_TONG HOP CHUNG 3.2.2012 (ban cuoi)_Bao cao no dong XDCB-9590-BYT-Rut gon" xfId="6186"/>
    <cellStyle name="T_Book1_1_Thiet bi_TONG HOP CHUNG 3.2.2012 (ban cuoi)_Bao cao no dong XDCB-9590-BYT-Rut gon 2" xfId="6187"/>
    <cellStyle name="T_Book1_1_TONG HOP CHUNG 3.2.2012 (ban cuoi)" xfId="6188"/>
    <cellStyle name="T_Book1_1_TONG HOP CHUNG 3.2.2012 (ban cuoi) 2" xfId="6189"/>
    <cellStyle name="T_Book1_1_TONG HOP CHUNG 3.2.2012 (ban cuoi)_Bao cao no dong XDCB-9590-BYT-Rut gon" xfId="6190"/>
    <cellStyle name="T_Book1_1_TONG HOP CHUNG 3.2.2012 (ban cuoi)_Bao cao no dong XDCB-9590-BYT-Rut gon 2" xfId="6191"/>
    <cellStyle name="T_Book1_15_10_2013 BC nhu cau von doi ung ODA (2014-2016) ngay 15102013 Sua" xfId="6192"/>
    <cellStyle name="T_Book1_15_10_2013 BC nhu cau von doi ung ODA (2014-2016) ngay 15102013 Sua 2" xfId="6193"/>
    <cellStyle name="T_Book1_15_10_2013 BC nhu cau von doi ung ODA (2014-2016) ngay 15102013 Sua 2 2" xfId="6194"/>
    <cellStyle name="T_Book1_15_10_2013 BC nhu cau von doi ung ODA (2014-2016) ngay 15102013 Sua 3" xfId="6195"/>
    <cellStyle name="T_Book1_15_10_2013 BC nhu cau von doi ung ODA (2014-2016) ngay 15102013 Sua 4" xfId="6196"/>
    <cellStyle name="T_Book1_bao cao phan bo KHDT 2011(final)" xfId="6197"/>
    <cellStyle name="T_Book1_bao cao phan bo KHDT 2011(final) 2" xfId="6198"/>
    <cellStyle name="T_Book1_bao cao phan bo KHDT 2011(final) 2 2" xfId="6199"/>
    <cellStyle name="T_Book1_bao cao phan bo KHDT 2011(final) 3" xfId="6200"/>
    <cellStyle name="T_Book1_bao cao phan bo KHDT 2011(final) 4" xfId="6201"/>
    <cellStyle name="T_Book1_bao cao phan bo KHDT 2011(final)_BC nhu cau von doi ung ODA nganh NN (BKH)" xfId="6202"/>
    <cellStyle name="T_Book1_bao cao phan bo KHDT 2011(final)_BC nhu cau von doi ung ODA nganh NN (BKH) 2" xfId="6203"/>
    <cellStyle name="T_Book1_bao cao phan bo KHDT 2011(final)_BC nhu cau von doi ung ODA nganh NN (BKH) 2 2" xfId="6204"/>
    <cellStyle name="T_Book1_bao cao phan bo KHDT 2011(final)_BC nhu cau von doi ung ODA nganh NN (BKH) 3" xfId="6205"/>
    <cellStyle name="T_Book1_bao cao phan bo KHDT 2011(final)_BC nhu cau von doi ung ODA nganh NN (BKH) 4" xfId="6206"/>
    <cellStyle name="T_Book1_bao cao phan bo KHDT 2011(final)_BC Tai co cau (bieu TH)" xfId="6207"/>
    <cellStyle name="T_Book1_bao cao phan bo KHDT 2011(final)_BC Tai co cau (bieu TH) 2" xfId="6208"/>
    <cellStyle name="T_Book1_bao cao phan bo KHDT 2011(final)_BC Tai co cau (bieu TH) 2 2" xfId="6209"/>
    <cellStyle name="T_Book1_bao cao phan bo KHDT 2011(final)_BC Tai co cau (bieu TH) 3" xfId="6210"/>
    <cellStyle name="T_Book1_bao cao phan bo KHDT 2011(final)_BC Tai co cau (bieu TH) 4" xfId="6211"/>
    <cellStyle name="T_Book1_bao cao phan bo KHDT 2011(final)_DK 2014-2015 final" xfId="6212"/>
    <cellStyle name="T_Book1_bao cao phan bo KHDT 2011(final)_DK 2014-2015 final 2" xfId="6213"/>
    <cellStyle name="T_Book1_bao cao phan bo KHDT 2011(final)_DK 2014-2015 final 2 2" xfId="6214"/>
    <cellStyle name="T_Book1_bao cao phan bo KHDT 2011(final)_DK 2014-2015 final 3" xfId="6215"/>
    <cellStyle name="T_Book1_bao cao phan bo KHDT 2011(final)_DK 2014-2015 final 4" xfId="6216"/>
    <cellStyle name="T_Book1_bao cao phan bo KHDT 2011(final)_DK 2014-2015 new" xfId="6217"/>
    <cellStyle name="T_Book1_bao cao phan bo KHDT 2011(final)_DK 2014-2015 new 2" xfId="6218"/>
    <cellStyle name="T_Book1_bao cao phan bo KHDT 2011(final)_DK 2014-2015 new 2 2" xfId="6219"/>
    <cellStyle name="T_Book1_bao cao phan bo KHDT 2011(final)_DK 2014-2015 new 3" xfId="6220"/>
    <cellStyle name="T_Book1_bao cao phan bo KHDT 2011(final)_DK 2014-2015 new 4" xfId="6221"/>
    <cellStyle name="T_Book1_bao cao phan bo KHDT 2011(final)_DK KH CBDT 2014 11-11-2013" xfId="6222"/>
    <cellStyle name="T_Book1_bao cao phan bo KHDT 2011(final)_DK KH CBDT 2014 11-11-2013 2" xfId="6223"/>
    <cellStyle name="T_Book1_bao cao phan bo KHDT 2011(final)_DK KH CBDT 2014 11-11-2013 2 2" xfId="6224"/>
    <cellStyle name="T_Book1_bao cao phan bo KHDT 2011(final)_DK KH CBDT 2014 11-11-2013 3" xfId="6225"/>
    <cellStyle name="T_Book1_bao cao phan bo KHDT 2011(final)_DK KH CBDT 2014 11-11-2013 4" xfId="6226"/>
    <cellStyle name="T_Book1_bao cao phan bo KHDT 2011(final)_DK KH CBDT 2014 11-11-2013(1)" xfId="6227"/>
    <cellStyle name="T_Book1_bao cao phan bo KHDT 2011(final)_DK KH CBDT 2014 11-11-2013(1) 2" xfId="6228"/>
    <cellStyle name="T_Book1_bao cao phan bo KHDT 2011(final)_DK KH CBDT 2014 11-11-2013(1) 2 2" xfId="6229"/>
    <cellStyle name="T_Book1_bao cao phan bo KHDT 2011(final)_DK KH CBDT 2014 11-11-2013(1) 3" xfId="6230"/>
    <cellStyle name="T_Book1_bao cao phan bo KHDT 2011(final)_DK KH CBDT 2014 11-11-2013(1) 4" xfId="6231"/>
    <cellStyle name="T_Book1_bao cao phan bo KHDT 2011(final)_KH 2011-2015" xfId="6232"/>
    <cellStyle name="T_Book1_bao cao phan bo KHDT 2011(final)_KH 2011-2015 2" xfId="6233"/>
    <cellStyle name="T_Book1_bao cao phan bo KHDT 2011(final)_KH 2011-2015 2 2" xfId="6234"/>
    <cellStyle name="T_Book1_bao cao phan bo KHDT 2011(final)_KH 2011-2015 3" xfId="6235"/>
    <cellStyle name="T_Book1_bao cao phan bo KHDT 2011(final)_KH 2011-2015 4" xfId="6236"/>
    <cellStyle name="T_Book1_bao cao phan bo KHDT 2011(final)_tai co cau dau tu (tong hop)1" xfId="6237"/>
    <cellStyle name="T_Book1_bao cao phan bo KHDT 2011(final)_tai co cau dau tu (tong hop)1 2" xfId="6238"/>
    <cellStyle name="T_Book1_bao cao phan bo KHDT 2011(final)_tai co cau dau tu (tong hop)1 2 2" xfId="6239"/>
    <cellStyle name="T_Book1_bao cao phan bo KHDT 2011(final)_tai co cau dau tu (tong hop)1 3" xfId="6240"/>
    <cellStyle name="T_Book1_bao cao phan bo KHDT 2011(final)_tai co cau dau tu (tong hop)1 4" xfId="6241"/>
    <cellStyle name="T_Book1_BC nhu cau von doi ung ODA nganh NN (BKH)" xfId="6242"/>
    <cellStyle name="T_Book1_BC nhu cau von doi ung ODA nganh NN (BKH) 2" xfId="6243"/>
    <cellStyle name="T_Book1_BC nhu cau von doi ung ODA nganh NN (BKH) 2 2" xfId="6244"/>
    <cellStyle name="T_Book1_BC nhu cau von doi ung ODA nganh NN (BKH) 3" xfId="6245"/>
    <cellStyle name="T_Book1_BC nhu cau von doi ung ODA nganh NN (BKH) 4" xfId="6246"/>
    <cellStyle name="T_Book1_BC nhu cau von doi ung ODA nganh NN (BKH)_05-12  KH trung han 2016-2020 - Liem Thinh edited" xfId="6247"/>
    <cellStyle name="T_Book1_BC nhu cau von doi ung ODA nganh NN (BKH)_05-12  KH trung han 2016-2020 - Liem Thinh edited 2" xfId="6248"/>
    <cellStyle name="T_Book1_BC nhu cau von doi ung ODA nganh NN (BKH)_05-12  KH trung han 2016-2020 - Liem Thinh edited 2 2" xfId="6249"/>
    <cellStyle name="T_Book1_BC nhu cau von doi ung ODA nganh NN (BKH)_05-12  KH trung han 2016-2020 - Liem Thinh edited 3" xfId="6250"/>
    <cellStyle name="T_Book1_BC nhu cau von doi ung ODA nganh NN (BKH)_05-12  KH trung han 2016-2020 - Liem Thinh edited 4" xfId="6251"/>
    <cellStyle name="T_Book1_BC nhu cau von doi ung ODA nganh NN (BKH)_Copy of 05-12  KH trung han 2016-2020 - Liem Thinh edited (1)" xfId="6252"/>
    <cellStyle name="T_Book1_BC nhu cau von doi ung ODA nganh NN (BKH)_Copy of 05-12  KH trung han 2016-2020 - Liem Thinh edited (1) 2" xfId="6253"/>
    <cellStyle name="T_Book1_BC nhu cau von doi ung ODA nganh NN (BKH)_Copy of 05-12  KH trung han 2016-2020 - Liem Thinh edited (1) 2 2" xfId="6254"/>
    <cellStyle name="T_Book1_BC nhu cau von doi ung ODA nganh NN (BKH)_Copy of 05-12  KH trung han 2016-2020 - Liem Thinh edited (1) 3" xfId="6255"/>
    <cellStyle name="T_Book1_BC nhu cau von doi ung ODA nganh NN (BKH)_Copy of 05-12  KH trung han 2016-2020 - Liem Thinh edited (1) 4" xfId="6256"/>
    <cellStyle name="T_Book1_BC NQ11-CP - chinh sua lai" xfId="6257"/>
    <cellStyle name="T_Book1_BC NQ11-CP - chinh sua lai 2" xfId="6258"/>
    <cellStyle name="T_Book1_BC NQ11-CP - chinh sua lai 2 2" xfId="6259"/>
    <cellStyle name="T_Book1_BC NQ11-CP - chinh sua lai 2 2 2" xfId="6260"/>
    <cellStyle name="T_Book1_BC NQ11-CP - chinh sua lai 2 3" xfId="6261"/>
    <cellStyle name="T_Book1_BC NQ11-CP - chinh sua lai 2 4" xfId="6262"/>
    <cellStyle name="T_Book1_BC NQ11-CP - chinh sua lai 3" xfId="6263"/>
    <cellStyle name="T_Book1_BC NQ11-CP - chinh sua lai 3 2" xfId="6264"/>
    <cellStyle name="T_Book1_BC NQ11-CP - chinh sua lai 4" xfId="6265"/>
    <cellStyle name="T_Book1_BC NQ11-CP - chinh sua lai 5" xfId="6266"/>
    <cellStyle name="T_Book1_BC NQ11-CP - chinh sua lai_ra soat theo 7356" xfId="6267"/>
    <cellStyle name="T_Book1_BC NQ11-CP - chinh sua lai_ra soat theo 7356 2" xfId="6268"/>
    <cellStyle name="T_Book1_BC NQ11-CP - chinh sua lai_ra soat theo 7356_Bao cao no dong XDCB-9590-BYT-Rut gon" xfId="6269"/>
    <cellStyle name="T_Book1_BC NQ11-CP - chinh sua lai_ra soat theo 7356_Bao cao no dong XDCB-9590-BYT-Rut gon 2" xfId="6270"/>
    <cellStyle name="T_Book1_BC NQ11-CP - chinh sua lai_ra soat theo 7356_Bieu 11-TPCP KH 2013" xfId="6271"/>
    <cellStyle name="T_Book1_BC NQ11-CP - chinh sua lai_ra soat theo 7356_Bieu 11-TPCP KH 2013 2" xfId="6272"/>
    <cellStyle name="T_Book1_BC NQ11-CP - chinh sua lai_TONG HOP CHUNG 3.2.2012 (ban cuoi)" xfId="6273"/>
    <cellStyle name="T_Book1_BC NQ11-CP - chinh sua lai_TONG HOP CHUNG 3.2.2012 (ban cuoi) 2" xfId="6274"/>
    <cellStyle name="T_Book1_BC NQ11-CP - chinh sua lai_TONG HOP CHUNG 3.2.2012 (ban cuoi)_Bao cao no dong XDCB-9590-BYT-Rut gon" xfId="6275"/>
    <cellStyle name="T_Book1_BC NQ11-CP - chinh sua lai_TONG HOP CHUNG 3.2.2012 (ban cuoi)_Bao cao no dong XDCB-9590-BYT-Rut gon 2" xfId="6276"/>
    <cellStyle name="T_Book1_BC NQ11-CP-Quynh sau bieu so3" xfId="6277"/>
    <cellStyle name="T_Book1_BC NQ11-CP-Quynh sau bieu so3 2" xfId="6278"/>
    <cellStyle name="T_Book1_BC NQ11-CP-Quynh sau bieu so3 2 2" xfId="6279"/>
    <cellStyle name="T_Book1_BC NQ11-CP-Quynh sau bieu so3 2 2 2" xfId="6280"/>
    <cellStyle name="T_Book1_BC NQ11-CP-Quynh sau bieu so3 2 3" xfId="6281"/>
    <cellStyle name="T_Book1_BC NQ11-CP-Quynh sau bieu so3 2 4" xfId="6282"/>
    <cellStyle name="T_Book1_BC NQ11-CP-Quynh sau bieu so3 3" xfId="6283"/>
    <cellStyle name="T_Book1_BC NQ11-CP-Quynh sau bieu so3 3 2" xfId="6284"/>
    <cellStyle name="T_Book1_BC NQ11-CP-Quynh sau bieu so3 4" xfId="6285"/>
    <cellStyle name="T_Book1_BC NQ11-CP-Quynh sau bieu so3 5" xfId="6286"/>
    <cellStyle name="T_Book1_BC NQ11-CP-Quynh sau bieu so3_ra soat theo 7356" xfId="6287"/>
    <cellStyle name="T_Book1_BC NQ11-CP-Quynh sau bieu so3_ra soat theo 7356 2" xfId="6288"/>
    <cellStyle name="T_Book1_BC NQ11-CP-Quynh sau bieu so3_ra soat theo 7356_Bao cao no dong XDCB-9590-BYT-Rut gon" xfId="6289"/>
    <cellStyle name="T_Book1_BC NQ11-CP-Quynh sau bieu so3_ra soat theo 7356_Bao cao no dong XDCB-9590-BYT-Rut gon 2" xfId="6290"/>
    <cellStyle name="T_Book1_BC NQ11-CP-Quynh sau bieu so3_ra soat theo 7356_Bieu 11-TPCP KH 2013" xfId="6291"/>
    <cellStyle name="T_Book1_BC NQ11-CP-Quynh sau bieu so3_ra soat theo 7356_Bieu 11-TPCP KH 2013 2" xfId="6292"/>
    <cellStyle name="T_Book1_BC NQ11-CP-Quynh sau bieu so3_TONG HOP CHUNG 3.2.2012 (ban cuoi)" xfId="6293"/>
    <cellStyle name="T_Book1_BC NQ11-CP-Quynh sau bieu so3_TONG HOP CHUNG 3.2.2012 (ban cuoi) 2" xfId="6294"/>
    <cellStyle name="T_Book1_BC NQ11-CP-Quynh sau bieu so3_TONG HOP CHUNG 3.2.2012 (ban cuoi)_Bao cao no dong XDCB-9590-BYT-Rut gon" xfId="6295"/>
    <cellStyle name="T_Book1_BC NQ11-CP-Quynh sau bieu so3_TONG HOP CHUNG 3.2.2012 (ban cuoi)_Bao cao no dong XDCB-9590-BYT-Rut gon 2" xfId="6296"/>
    <cellStyle name="T_Book1_BC Tai co cau (bieu TH)" xfId="6297"/>
    <cellStyle name="T_Book1_BC Tai co cau (bieu TH) 2" xfId="6298"/>
    <cellStyle name="T_Book1_BC Tai co cau (bieu TH) 2 2" xfId="6299"/>
    <cellStyle name="T_Book1_BC Tai co cau (bieu TH) 3" xfId="6300"/>
    <cellStyle name="T_Book1_BC Tai co cau (bieu TH) 4" xfId="6301"/>
    <cellStyle name="T_Book1_BC Tai co cau (bieu TH)_05-12  KH trung han 2016-2020 - Liem Thinh edited" xfId="6302"/>
    <cellStyle name="T_Book1_BC Tai co cau (bieu TH)_05-12  KH trung han 2016-2020 - Liem Thinh edited 2" xfId="6303"/>
    <cellStyle name="T_Book1_BC Tai co cau (bieu TH)_05-12  KH trung han 2016-2020 - Liem Thinh edited 2 2" xfId="6304"/>
    <cellStyle name="T_Book1_BC Tai co cau (bieu TH)_05-12  KH trung han 2016-2020 - Liem Thinh edited 3" xfId="6305"/>
    <cellStyle name="T_Book1_BC Tai co cau (bieu TH)_05-12  KH trung han 2016-2020 - Liem Thinh edited 4" xfId="6306"/>
    <cellStyle name="T_Book1_BC Tai co cau (bieu TH)_Copy of 05-12  KH trung han 2016-2020 - Liem Thinh edited (1)" xfId="6307"/>
    <cellStyle name="T_Book1_BC Tai co cau (bieu TH)_Copy of 05-12  KH trung han 2016-2020 - Liem Thinh edited (1) 2" xfId="6308"/>
    <cellStyle name="T_Book1_BC Tai co cau (bieu TH)_Copy of 05-12  KH trung han 2016-2020 - Liem Thinh edited (1) 2 2" xfId="6309"/>
    <cellStyle name="T_Book1_BC Tai co cau (bieu TH)_Copy of 05-12  KH trung han 2016-2020 - Liem Thinh edited (1) 3" xfId="6310"/>
    <cellStyle name="T_Book1_BC Tai co cau (bieu TH)_Copy of 05-12  KH trung han 2016-2020 - Liem Thinh edited (1) 4" xfId="6311"/>
    <cellStyle name="T_Book1_BC_NQ11-CP_-_Thao_sua_lai" xfId="6312"/>
    <cellStyle name="T_Book1_BC_NQ11-CP_-_Thao_sua_lai 2" xfId="6313"/>
    <cellStyle name="T_Book1_BC_NQ11-CP_-_Thao_sua_lai 2 2" xfId="6314"/>
    <cellStyle name="T_Book1_BC_NQ11-CP_-_Thao_sua_lai 2 2 2" xfId="6315"/>
    <cellStyle name="T_Book1_BC_NQ11-CP_-_Thao_sua_lai 2 3" xfId="6316"/>
    <cellStyle name="T_Book1_BC_NQ11-CP_-_Thao_sua_lai 2 4" xfId="6317"/>
    <cellStyle name="T_Book1_BC_NQ11-CP_-_Thao_sua_lai 3" xfId="6318"/>
    <cellStyle name="T_Book1_BC_NQ11-CP_-_Thao_sua_lai 3 2" xfId="6319"/>
    <cellStyle name="T_Book1_BC_NQ11-CP_-_Thao_sua_lai 4" xfId="6320"/>
    <cellStyle name="T_Book1_BC_NQ11-CP_-_Thao_sua_lai 5" xfId="6321"/>
    <cellStyle name="T_Book1_BC_NQ11-CP_-_Thao_sua_lai_ra soat theo 7356" xfId="6322"/>
    <cellStyle name="T_Book1_BC_NQ11-CP_-_Thao_sua_lai_ra soat theo 7356 2" xfId="6323"/>
    <cellStyle name="T_Book1_BC_NQ11-CP_-_Thao_sua_lai_ra soat theo 7356_Bao cao no dong XDCB-9590-BYT-Rut gon" xfId="6324"/>
    <cellStyle name="T_Book1_BC_NQ11-CP_-_Thao_sua_lai_ra soat theo 7356_Bao cao no dong XDCB-9590-BYT-Rut gon 2" xfId="6325"/>
    <cellStyle name="T_Book1_BC_NQ11-CP_-_Thao_sua_lai_ra soat theo 7356_Bieu 11-TPCP KH 2013" xfId="6326"/>
    <cellStyle name="T_Book1_BC_NQ11-CP_-_Thao_sua_lai_ra soat theo 7356_Bieu 11-TPCP KH 2013 2" xfId="6327"/>
    <cellStyle name="T_Book1_BC_NQ11-CP_-_Thao_sua_lai_TONG HOP CHUNG 3.2.2012 (ban cuoi)" xfId="6328"/>
    <cellStyle name="T_Book1_BC_NQ11-CP_-_Thao_sua_lai_TONG HOP CHUNG 3.2.2012 (ban cuoi) 2" xfId="6329"/>
    <cellStyle name="T_Book1_BC_NQ11-CP_-_Thao_sua_lai_TONG HOP CHUNG 3.2.2012 (ban cuoi)_Bao cao no dong XDCB-9590-BYT-Rut gon" xfId="6330"/>
    <cellStyle name="T_Book1_BC_NQ11-CP_-_Thao_sua_lai_TONG HOP CHUNG 3.2.2012 (ban cuoi)_Bao cao no dong XDCB-9590-BYT-Rut gon 2" xfId="6331"/>
    <cellStyle name="T_Book1_Bieu mau cong trinh khoi cong moi 3-4" xfId="6332"/>
    <cellStyle name="T_Book1_Bieu mau cong trinh khoi cong moi 3-4 2" xfId="6333"/>
    <cellStyle name="T_Book1_Bieu mau cong trinh khoi cong moi 3-4 2 2" xfId="6334"/>
    <cellStyle name="T_Book1_Bieu mau cong trinh khoi cong moi 3-4 2 2 2" xfId="6335"/>
    <cellStyle name="T_Book1_Bieu mau cong trinh khoi cong moi 3-4 2 3" xfId="6336"/>
    <cellStyle name="T_Book1_Bieu mau cong trinh khoi cong moi 3-4 2 4" xfId="6337"/>
    <cellStyle name="T_Book1_Bieu mau cong trinh khoi cong moi 3-4 3" xfId="6338"/>
    <cellStyle name="T_Book1_Bieu mau cong trinh khoi cong moi 3-4 3 2" xfId="6339"/>
    <cellStyle name="T_Book1_Bieu mau cong trinh khoi cong moi 3-4 4" xfId="6340"/>
    <cellStyle name="T_Book1_Bieu mau cong trinh khoi cong moi 3-4 5" xfId="6341"/>
    <cellStyle name="T_Book1_Bieu mau cong trinh khoi cong moi 3-4_!1 1 bao cao giao KH ve HTCMT vung TNB   12-12-2011" xfId="6342"/>
    <cellStyle name="T_Book1_Bieu mau cong trinh khoi cong moi 3-4_!1 1 bao cao giao KH ve HTCMT vung TNB   12-12-2011 2" xfId="6343"/>
    <cellStyle name="T_Book1_Bieu mau cong trinh khoi cong moi 3-4_!1 1 bao cao giao KH ve HTCMT vung TNB   12-12-2011 2 2" xfId="6344"/>
    <cellStyle name="T_Book1_Bieu mau cong trinh khoi cong moi 3-4_!1 1 bao cao giao KH ve HTCMT vung TNB   12-12-2011 2 2 2" xfId="6345"/>
    <cellStyle name="T_Book1_Bieu mau cong trinh khoi cong moi 3-4_!1 1 bao cao giao KH ve HTCMT vung TNB   12-12-2011 2 3" xfId="6346"/>
    <cellStyle name="T_Book1_Bieu mau cong trinh khoi cong moi 3-4_!1 1 bao cao giao KH ve HTCMT vung TNB   12-12-2011 2 4" xfId="6347"/>
    <cellStyle name="T_Book1_Bieu mau cong trinh khoi cong moi 3-4_!1 1 bao cao giao KH ve HTCMT vung TNB   12-12-2011 3" xfId="6348"/>
    <cellStyle name="T_Book1_Bieu mau cong trinh khoi cong moi 3-4_!1 1 bao cao giao KH ve HTCMT vung TNB   12-12-2011 3 2" xfId="6349"/>
    <cellStyle name="T_Book1_Bieu mau cong trinh khoi cong moi 3-4_!1 1 bao cao giao KH ve HTCMT vung TNB   12-12-2011 4" xfId="6350"/>
    <cellStyle name="T_Book1_Bieu mau cong trinh khoi cong moi 3-4_!1 1 bao cao giao KH ve HTCMT vung TNB   12-12-2011 5" xfId="6351"/>
    <cellStyle name="T_Book1_Bieu mau cong trinh khoi cong moi 3-4_KH TPCP vung TNB (03-1-2012)" xfId="6352"/>
    <cellStyle name="T_Book1_Bieu mau cong trinh khoi cong moi 3-4_KH TPCP vung TNB (03-1-2012) 2" xfId="6353"/>
    <cellStyle name="T_Book1_Bieu mau cong trinh khoi cong moi 3-4_KH TPCP vung TNB (03-1-2012) 2 2" xfId="6354"/>
    <cellStyle name="T_Book1_Bieu mau cong trinh khoi cong moi 3-4_KH TPCP vung TNB (03-1-2012) 2 2 2" xfId="6355"/>
    <cellStyle name="T_Book1_Bieu mau cong trinh khoi cong moi 3-4_KH TPCP vung TNB (03-1-2012) 2 3" xfId="6356"/>
    <cellStyle name="T_Book1_Bieu mau cong trinh khoi cong moi 3-4_KH TPCP vung TNB (03-1-2012) 2 4" xfId="6357"/>
    <cellStyle name="T_Book1_Bieu mau cong trinh khoi cong moi 3-4_KH TPCP vung TNB (03-1-2012) 3" xfId="6358"/>
    <cellStyle name="T_Book1_Bieu mau cong trinh khoi cong moi 3-4_KH TPCP vung TNB (03-1-2012) 3 2" xfId="6359"/>
    <cellStyle name="T_Book1_Bieu mau cong trinh khoi cong moi 3-4_KH TPCP vung TNB (03-1-2012) 4" xfId="6360"/>
    <cellStyle name="T_Book1_Bieu mau cong trinh khoi cong moi 3-4_KH TPCP vung TNB (03-1-2012) 5" xfId="6361"/>
    <cellStyle name="T_Book1_Bieu mau danh muc du an thuoc CTMTQG nam 2008" xfId="6362"/>
    <cellStyle name="T_Book1_Bieu mau danh muc du an thuoc CTMTQG nam 2008 2" xfId="6363"/>
    <cellStyle name="T_Book1_Bieu mau danh muc du an thuoc CTMTQG nam 2008 2 2" xfId="6364"/>
    <cellStyle name="T_Book1_Bieu mau danh muc du an thuoc CTMTQG nam 2008 2 2 2" xfId="6365"/>
    <cellStyle name="T_Book1_Bieu mau danh muc du an thuoc CTMTQG nam 2008 2 3" xfId="6366"/>
    <cellStyle name="T_Book1_Bieu mau danh muc du an thuoc CTMTQG nam 2008 2 4" xfId="6367"/>
    <cellStyle name="T_Book1_Bieu mau danh muc du an thuoc CTMTQG nam 2008 3" xfId="6368"/>
    <cellStyle name="T_Book1_Bieu mau danh muc du an thuoc CTMTQG nam 2008 3 2" xfId="6369"/>
    <cellStyle name="T_Book1_Bieu mau danh muc du an thuoc CTMTQG nam 2008 4" xfId="6370"/>
    <cellStyle name="T_Book1_Bieu mau danh muc du an thuoc CTMTQG nam 2008 5" xfId="6371"/>
    <cellStyle name="T_Book1_Bieu mau danh muc du an thuoc CTMTQG nam 2008_!1 1 bao cao giao KH ve HTCMT vung TNB   12-12-2011" xfId="6372"/>
    <cellStyle name="T_Book1_Bieu mau danh muc du an thuoc CTMTQG nam 2008_!1 1 bao cao giao KH ve HTCMT vung TNB   12-12-2011 2" xfId="6373"/>
    <cellStyle name="T_Book1_Bieu mau danh muc du an thuoc CTMTQG nam 2008_!1 1 bao cao giao KH ve HTCMT vung TNB   12-12-2011 2 2" xfId="6374"/>
    <cellStyle name="T_Book1_Bieu mau danh muc du an thuoc CTMTQG nam 2008_!1 1 bao cao giao KH ve HTCMT vung TNB   12-12-2011 2 2 2" xfId="6375"/>
    <cellStyle name="T_Book1_Bieu mau danh muc du an thuoc CTMTQG nam 2008_!1 1 bao cao giao KH ve HTCMT vung TNB   12-12-2011 2 3" xfId="6376"/>
    <cellStyle name="T_Book1_Bieu mau danh muc du an thuoc CTMTQG nam 2008_!1 1 bao cao giao KH ve HTCMT vung TNB   12-12-2011 2 4" xfId="6377"/>
    <cellStyle name="T_Book1_Bieu mau danh muc du an thuoc CTMTQG nam 2008_!1 1 bao cao giao KH ve HTCMT vung TNB   12-12-2011 3" xfId="6378"/>
    <cellStyle name="T_Book1_Bieu mau danh muc du an thuoc CTMTQG nam 2008_!1 1 bao cao giao KH ve HTCMT vung TNB   12-12-2011 3 2" xfId="6379"/>
    <cellStyle name="T_Book1_Bieu mau danh muc du an thuoc CTMTQG nam 2008_!1 1 bao cao giao KH ve HTCMT vung TNB   12-12-2011 4" xfId="6380"/>
    <cellStyle name="T_Book1_Bieu mau danh muc du an thuoc CTMTQG nam 2008_!1 1 bao cao giao KH ve HTCMT vung TNB   12-12-2011 5" xfId="6381"/>
    <cellStyle name="T_Book1_Bieu mau danh muc du an thuoc CTMTQG nam 2008_Bieu TPCP 2015-xin keo dai 3.2016" xfId="6382"/>
    <cellStyle name="T_Book1_Bieu mau danh muc du an thuoc CTMTQG nam 2008_Bieu TPCP 2015-xin keo dai 3.2016 2" xfId="6383"/>
    <cellStyle name="T_Book1_Bieu mau danh muc du an thuoc CTMTQG nam 2008_KH TPCP vung TNB (03-1-2012)" xfId="6384"/>
    <cellStyle name="T_Book1_Bieu mau danh muc du an thuoc CTMTQG nam 2008_KH TPCP vung TNB (03-1-2012) 2" xfId="6385"/>
    <cellStyle name="T_Book1_Bieu mau danh muc du an thuoc CTMTQG nam 2008_KH TPCP vung TNB (03-1-2012) 2 2" xfId="6386"/>
    <cellStyle name="T_Book1_Bieu mau danh muc du an thuoc CTMTQG nam 2008_KH TPCP vung TNB (03-1-2012) 2 2 2" xfId="6387"/>
    <cellStyle name="T_Book1_Bieu mau danh muc du an thuoc CTMTQG nam 2008_KH TPCP vung TNB (03-1-2012) 2 3" xfId="6388"/>
    <cellStyle name="T_Book1_Bieu mau danh muc du an thuoc CTMTQG nam 2008_KH TPCP vung TNB (03-1-2012) 2 4" xfId="6389"/>
    <cellStyle name="T_Book1_Bieu mau danh muc du an thuoc CTMTQG nam 2008_KH TPCP vung TNB (03-1-2012) 3" xfId="6390"/>
    <cellStyle name="T_Book1_Bieu mau danh muc du an thuoc CTMTQG nam 2008_KH TPCP vung TNB (03-1-2012) 3 2" xfId="6391"/>
    <cellStyle name="T_Book1_Bieu mau danh muc du an thuoc CTMTQG nam 2008_KH TPCP vung TNB (03-1-2012) 4" xfId="6392"/>
    <cellStyle name="T_Book1_Bieu mau danh muc du an thuoc CTMTQG nam 2008_KH TPCP vung TNB (03-1-2012) 5" xfId="6393"/>
    <cellStyle name="T_Book1_Bieu mau danh muc du an thuoc CTMTQG nam 2008_ra soat theo 7356" xfId="6394"/>
    <cellStyle name="T_Book1_Bieu mau danh muc du an thuoc CTMTQG nam 2008_ra soat theo 7356 2" xfId="6395"/>
    <cellStyle name="T_Book1_Bieu mau danh muc du an thuoc CTMTQG nam 2008_ra soat theo 7356_Bao cao no dong XDCB-9590-BYT-Rut gon" xfId="6396"/>
    <cellStyle name="T_Book1_Bieu mau danh muc du an thuoc CTMTQG nam 2008_ra soat theo 7356_Bao cao no dong XDCB-9590-BYT-Rut gon 2" xfId="6397"/>
    <cellStyle name="T_Book1_Bieu mau danh muc du an thuoc CTMTQG nam 2008_ra soat theo 7356_Bieu 11-TPCP KH 2013" xfId="6398"/>
    <cellStyle name="T_Book1_Bieu mau danh muc du an thuoc CTMTQG nam 2008_ra soat theo 7356_Bieu 11-TPCP KH 2013 2" xfId="6399"/>
    <cellStyle name="T_Book1_Bieu mau danh muc du an thuoc CTMTQG nam 2008_TONG HOP CHUNG 3.2.2012 (ban cuoi)" xfId="6400"/>
    <cellStyle name="T_Book1_Bieu mau danh muc du an thuoc CTMTQG nam 2008_TONG HOP CHUNG 3.2.2012 (ban cuoi) 2" xfId="6401"/>
    <cellStyle name="T_Book1_Bieu mau danh muc du an thuoc CTMTQG nam 2008_TONG HOP CHUNG 3.2.2012 (ban cuoi)_Bao cao no dong XDCB-9590-BYT-Rut gon" xfId="6402"/>
    <cellStyle name="T_Book1_Bieu mau danh muc du an thuoc CTMTQG nam 2008_TONG HOP CHUNG 3.2.2012 (ban cuoi)_Bao cao no dong XDCB-9590-BYT-Rut gon 2" xfId="6403"/>
    <cellStyle name="T_Book1_Bieu tong hop nhu cau ung 2011 da chon loc -Mien nui" xfId="6404"/>
    <cellStyle name="T_Book1_Bieu tong hop nhu cau ung 2011 da chon loc -Mien nui 2" xfId="6405"/>
    <cellStyle name="T_Book1_Bieu tong hop nhu cau ung 2011 da chon loc -Mien nui 2 2" xfId="6406"/>
    <cellStyle name="T_Book1_Bieu tong hop nhu cau ung 2011 da chon loc -Mien nui 2 2 2" xfId="6407"/>
    <cellStyle name="T_Book1_Bieu tong hop nhu cau ung 2011 da chon loc -Mien nui 2 3" xfId="6408"/>
    <cellStyle name="T_Book1_Bieu tong hop nhu cau ung 2011 da chon loc -Mien nui 2 4" xfId="6409"/>
    <cellStyle name="T_Book1_Bieu tong hop nhu cau ung 2011 da chon loc -Mien nui 3" xfId="6410"/>
    <cellStyle name="T_Book1_Bieu tong hop nhu cau ung 2011 da chon loc -Mien nui 3 2" xfId="6411"/>
    <cellStyle name="T_Book1_Bieu tong hop nhu cau ung 2011 da chon loc -Mien nui 4" xfId="6412"/>
    <cellStyle name="T_Book1_Bieu tong hop nhu cau ung 2011 da chon loc -Mien nui 5" xfId="6413"/>
    <cellStyle name="T_Book1_Bieu tong hop nhu cau ung 2011 da chon loc -Mien nui_!1 1 bao cao giao KH ve HTCMT vung TNB   12-12-2011" xfId="6414"/>
    <cellStyle name="T_Book1_Bieu tong hop nhu cau ung 2011 da chon loc -Mien nui_!1 1 bao cao giao KH ve HTCMT vung TNB   12-12-2011 2" xfId="6415"/>
    <cellStyle name="T_Book1_Bieu tong hop nhu cau ung 2011 da chon loc -Mien nui_!1 1 bao cao giao KH ve HTCMT vung TNB   12-12-2011 2 2" xfId="6416"/>
    <cellStyle name="T_Book1_Bieu tong hop nhu cau ung 2011 da chon loc -Mien nui_!1 1 bao cao giao KH ve HTCMT vung TNB   12-12-2011 2 2 2" xfId="6417"/>
    <cellStyle name="T_Book1_Bieu tong hop nhu cau ung 2011 da chon loc -Mien nui_!1 1 bao cao giao KH ve HTCMT vung TNB   12-12-2011 2 3" xfId="6418"/>
    <cellStyle name="T_Book1_Bieu tong hop nhu cau ung 2011 da chon loc -Mien nui_!1 1 bao cao giao KH ve HTCMT vung TNB   12-12-2011 2 4" xfId="6419"/>
    <cellStyle name="T_Book1_Bieu tong hop nhu cau ung 2011 da chon loc -Mien nui_!1 1 bao cao giao KH ve HTCMT vung TNB   12-12-2011 3" xfId="6420"/>
    <cellStyle name="T_Book1_Bieu tong hop nhu cau ung 2011 da chon loc -Mien nui_!1 1 bao cao giao KH ve HTCMT vung TNB   12-12-2011 3 2" xfId="6421"/>
    <cellStyle name="T_Book1_Bieu tong hop nhu cau ung 2011 da chon loc -Mien nui_!1 1 bao cao giao KH ve HTCMT vung TNB   12-12-2011 4" xfId="6422"/>
    <cellStyle name="T_Book1_Bieu tong hop nhu cau ung 2011 da chon loc -Mien nui_!1 1 bao cao giao KH ve HTCMT vung TNB   12-12-2011 5" xfId="6423"/>
    <cellStyle name="T_Book1_Bieu tong hop nhu cau ung 2011 da chon loc -Mien nui_Bieu TPCP 2015-xin keo dai 3.2016" xfId="6424"/>
    <cellStyle name="T_Book1_Bieu tong hop nhu cau ung 2011 da chon loc -Mien nui_Bieu TPCP 2015-xin keo dai 3.2016 2" xfId="6425"/>
    <cellStyle name="T_Book1_Bieu tong hop nhu cau ung 2011 da chon loc -Mien nui_KH TPCP vung TNB (03-1-2012)" xfId="6426"/>
    <cellStyle name="T_Book1_Bieu tong hop nhu cau ung 2011 da chon loc -Mien nui_KH TPCP vung TNB (03-1-2012) 2" xfId="6427"/>
    <cellStyle name="T_Book1_Bieu tong hop nhu cau ung 2011 da chon loc -Mien nui_KH TPCP vung TNB (03-1-2012) 2 2" xfId="6428"/>
    <cellStyle name="T_Book1_Bieu tong hop nhu cau ung 2011 da chon loc -Mien nui_KH TPCP vung TNB (03-1-2012) 2 2 2" xfId="6429"/>
    <cellStyle name="T_Book1_Bieu tong hop nhu cau ung 2011 da chon loc -Mien nui_KH TPCP vung TNB (03-1-2012) 2 3" xfId="6430"/>
    <cellStyle name="T_Book1_Bieu tong hop nhu cau ung 2011 da chon loc -Mien nui_KH TPCP vung TNB (03-1-2012) 2 4" xfId="6431"/>
    <cellStyle name="T_Book1_Bieu tong hop nhu cau ung 2011 da chon loc -Mien nui_KH TPCP vung TNB (03-1-2012) 3" xfId="6432"/>
    <cellStyle name="T_Book1_Bieu tong hop nhu cau ung 2011 da chon loc -Mien nui_KH TPCP vung TNB (03-1-2012) 3 2" xfId="6433"/>
    <cellStyle name="T_Book1_Bieu tong hop nhu cau ung 2011 da chon loc -Mien nui_KH TPCP vung TNB (03-1-2012) 4" xfId="6434"/>
    <cellStyle name="T_Book1_Bieu tong hop nhu cau ung 2011 da chon loc -Mien nui_KH TPCP vung TNB (03-1-2012) 5" xfId="6435"/>
    <cellStyle name="T_Book1_Bieu tong hop nhu cau ung 2011 da chon loc -Mien nui_ra soat theo 7356" xfId="6436"/>
    <cellStyle name="T_Book1_Bieu tong hop nhu cau ung 2011 da chon loc -Mien nui_ra soat theo 7356 2" xfId="6437"/>
    <cellStyle name="T_Book1_Bieu tong hop nhu cau ung 2011 da chon loc -Mien nui_ra soat theo 7356_Bao cao no dong XDCB-9590-BYT-Rut gon" xfId="6438"/>
    <cellStyle name="T_Book1_Bieu tong hop nhu cau ung 2011 da chon loc -Mien nui_ra soat theo 7356_Bao cao no dong XDCB-9590-BYT-Rut gon 2" xfId="6439"/>
    <cellStyle name="T_Book1_Bieu tong hop nhu cau ung 2011 da chon loc -Mien nui_ra soat theo 7356_Bieu 11-TPCP KH 2013" xfId="6440"/>
    <cellStyle name="T_Book1_Bieu tong hop nhu cau ung 2011 da chon loc -Mien nui_ra soat theo 7356_Bieu 11-TPCP KH 2013 2" xfId="6441"/>
    <cellStyle name="T_Book1_Bieu tong hop nhu cau ung 2011 da chon loc -Mien nui_TONG HOP CHUNG 3.2.2012 (ban cuoi)" xfId="6442"/>
    <cellStyle name="T_Book1_Bieu tong hop nhu cau ung 2011 da chon loc -Mien nui_TONG HOP CHUNG 3.2.2012 (ban cuoi) 2" xfId="6443"/>
    <cellStyle name="T_Book1_Bieu tong hop nhu cau ung 2011 da chon loc -Mien nui_TONG HOP CHUNG 3.2.2012 (ban cuoi)_Bao cao no dong XDCB-9590-BYT-Rut gon" xfId="6444"/>
    <cellStyle name="T_Book1_Bieu tong hop nhu cau ung 2011 da chon loc -Mien nui_TONG HOP CHUNG 3.2.2012 (ban cuoi)_Bao cao no dong XDCB-9590-BYT-Rut gon 2" xfId="6445"/>
    <cellStyle name="T_Book1_Bieu TPCP 2015-xin keo dai 3.2016" xfId="6446"/>
    <cellStyle name="T_Book1_Bieu TPCP 2015-xin keo dai 3.2016 2" xfId="6447"/>
    <cellStyle name="T_Book1_Bieu3ODA" xfId="6448"/>
    <cellStyle name="T_Book1_Bieu3ODA 2" xfId="6449"/>
    <cellStyle name="T_Book1_Bieu3ODA 2 2" xfId="6450"/>
    <cellStyle name="T_Book1_Bieu3ODA 2 2 2" xfId="6451"/>
    <cellStyle name="T_Book1_Bieu3ODA 2 3" xfId="6452"/>
    <cellStyle name="T_Book1_Bieu3ODA 2 4" xfId="6453"/>
    <cellStyle name="T_Book1_Bieu3ODA 3" xfId="6454"/>
    <cellStyle name="T_Book1_Bieu3ODA 3 2" xfId="6455"/>
    <cellStyle name="T_Book1_Bieu3ODA 4" xfId="6456"/>
    <cellStyle name="T_Book1_Bieu3ODA 5" xfId="6457"/>
    <cellStyle name="T_Book1_Bieu3ODA_!1 1 bao cao giao KH ve HTCMT vung TNB   12-12-2011" xfId="6458"/>
    <cellStyle name="T_Book1_Bieu3ODA_!1 1 bao cao giao KH ve HTCMT vung TNB   12-12-2011 2" xfId="6459"/>
    <cellStyle name="T_Book1_Bieu3ODA_!1 1 bao cao giao KH ve HTCMT vung TNB   12-12-2011 2 2" xfId="6460"/>
    <cellStyle name="T_Book1_Bieu3ODA_!1 1 bao cao giao KH ve HTCMT vung TNB   12-12-2011 2 2 2" xfId="6461"/>
    <cellStyle name="T_Book1_Bieu3ODA_!1 1 bao cao giao KH ve HTCMT vung TNB   12-12-2011 2 3" xfId="6462"/>
    <cellStyle name="T_Book1_Bieu3ODA_!1 1 bao cao giao KH ve HTCMT vung TNB   12-12-2011 2 4" xfId="6463"/>
    <cellStyle name="T_Book1_Bieu3ODA_!1 1 bao cao giao KH ve HTCMT vung TNB   12-12-2011 3" xfId="6464"/>
    <cellStyle name="T_Book1_Bieu3ODA_!1 1 bao cao giao KH ve HTCMT vung TNB   12-12-2011 3 2" xfId="6465"/>
    <cellStyle name="T_Book1_Bieu3ODA_!1 1 bao cao giao KH ve HTCMT vung TNB   12-12-2011 4" xfId="6466"/>
    <cellStyle name="T_Book1_Bieu3ODA_!1 1 bao cao giao KH ve HTCMT vung TNB   12-12-2011 5" xfId="6467"/>
    <cellStyle name="T_Book1_Bieu3ODA_1" xfId="6468"/>
    <cellStyle name="T_Book1_Bieu3ODA_1 2" xfId="6469"/>
    <cellStyle name="T_Book1_Bieu3ODA_1 2 2" xfId="6470"/>
    <cellStyle name="T_Book1_Bieu3ODA_1 2 2 2" xfId="6471"/>
    <cellStyle name="T_Book1_Bieu3ODA_1 2 3" xfId="6472"/>
    <cellStyle name="T_Book1_Bieu3ODA_1 2 4" xfId="6473"/>
    <cellStyle name="T_Book1_Bieu3ODA_1 3" xfId="6474"/>
    <cellStyle name="T_Book1_Bieu3ODA_1 3 2" xfId="6475"/>
    <cellStyle name="T_Book1_Bieu3ODA_1 4" xfId="6476"/>
    <cellStyle name="T_Book1_Bieu3ODA_1 5" xfId="6477"/>
    <cellStyle name="T_Book1_Bieu3ODA_1_!1 1 bao cao giao KH ve HTCMT vung TNB   12-12-2011" xfId="6478"/>
    <cellStyle name="T_Book1_Bieu3ODA_1_!1 1 bao cao giao KH ve HTCMT vung TNB   12-12-2011 2" xfId="6479"/>
    <cellStyle name="T_Book1_Bieu3ODA_1_!1 1 bao cao giao KH ve HTCMT vung TNB   12-12-2011 2 2" xfId="6480"/>
    <cellStyle name="T_Book1_Bieu3ODA_1_!1 1 bao cao giao KH ve HTCMT vung TNB   12-12-2011 2 2 2" xfId="6481"/>
    <cellStyle name="T_Book1_Bieu3ODA_1_!1 1 bao cao giao KH ve HTCMT vung TNB   12-12-2011 2 3" xfId="6482"/>
    <cellStyle name="T_Book1_Bieu3ODA_1_!1 1 bao cao giao KH ve HTCMT vung TNB   12-12-2011 2 4" xfId="6483"/>
    <cellStyle name="T_Book1_Bieu3ODA_1_!1 1 bao cao giao KH ve HTCMT vung TNB   12-12-2011 3" xfId="6484"/>
    <cellStyle name="T_Book1_Bieu3ODA_1_!1 1 bao cao giao KH ve HTCMT vung TNB   12-12-2011 3 2" xfId="6485"/>
    <cellStyle name="T_Book1_Bieu3ODA_1_!1 1 bao cao giao KH ve HTCMT vung TNB   12-12-2011 4" xfId="6486"/>
    <cellStyle name="T_Book1_Bieu3ODA_1_!1 1 bao cao giao KH ve HTCMT vung TNB   12-12-2011 5" xfId="6487"/>
    <cellStyle name="T_Book1_Bieu3ODA_1_KH TPCP vung TNB (03-1-2012)" xfId="6488"/>
    <cellStyle name="T_Book1_Bieu3ODA_1_KH TPCP vung TNB (03-1-2012) 2" xfId="6489"/>
    <cellStyle name="T_Book1_Bieu3ODA_1_KH TPCP vung TNB (03-1-2012) 2 2" xfId="6490"/>
    <cellStyle name="T_Book1_Bieu3ODA_1_KH TPCP vung TNB (03-1-2012) 2 2 2" xfId="6491"/>
    <cellStyle name="T_Book1_Bieu3ODA_1_KH TPCP vung TNB (03-1-2012) 2 3" xfId="6492"/>
    <cellStyle name="T_Book1_Bieu3ODA_1_KH TPCP vung TNB (03-1-2012) 2 4" xfId="6493"/>
    <cellStyle name="T_Book1_Bieu3ODA_1_KH TPCP vung TNB (03-1-2012) 3" xfId="6494"/>
    <cellStyle name="T_Book1_Bieu3ODA_1_KH TPCP vung TNB (03-1-2012) 3 2" xfId="6495"/>
    <cellStyle name="T_Book1_Bieu3ODA_1_KH TPCP vung TNB (03-1-2012) 4" xfId="6496"/>
    <cellStyle name="T_Book1_Bieu3ODA_1_KH TPCP vung TNB (03-1-2012) 5" xfId="6497"/>
    <cellStyle name="T_Book1_Bieu3ODA_KH TPCP vung TNB (03-1-2012)" xfId="6498"/>
    <cellStyle name="T_Book1_Bieu3ODA_KH TPCP vung TNB (03-1-2012) 2" xfId="6499"/>
    <cellStyle name="T_Book1_Bieu3ODA_KH TPCP vung TNB (03-1-2012) 2 2" xfId="6500"/>
    <cellStyle name="T_Book1_Bieu3ODA_KH TPCP vung TNB (03-1-2012) 2 2 2" xfId="6501"/>
    <cellStyle name="T_Book1_Bieu3ODA_KH TPCP vung TNB (03-1-2012) 2 3" xfId="6502"/>
    <cellStyle name="T_Book1_Bieu3ODA_KH TPCP vung TNB (03-1-2012) 2 4" xfId="6503"/>
    <cellStyle name="T_Book1_Bieu3ODA_KH TPCP vung TNB (03-1-2012) 3" xfId="6504"/>
    <cellStyle name="T_Book1_Bieu3ODA_KH TPCP vung TNB (03-1-2012) 3 2" xfId="6505"/>
    <cellStyle name="T_Book1_Bieu3ODA_KH TPCP vung TNB (03-1-2012) 4" xfId="6506"/>
    <cellStyle name="T_Book1_Bieu3ODA_KH TPCP vung TNB (03-1-2012) 5" xfId="6507"/>
    <cellStyle name="T_Book1_Bieu4HTMT" xfId="6508"/>
    <cellStyle name="T_Book1_Bieu4HTMT 2" xfId="6509"/>
    <cellStyle name="T_Book1_Bieu4HTMT 2 2" xfId="6510"/>
    <cellStyle name="T_Book1_Bieu4HTMT 2 2 2" xfId="6511"/>
    <cellStyle name="T_Book1_Bieu4HTMT 2 3" xfId="6512"/>
    <cellStyle name="T_Book1_Bieu4HTMT 2 4" xfId="6513"/>
    <cellStyle name="T_Book1_Bieu4HTMT 3" xfId="6514"/>
    <cellStyle name="T_Book1_Bieu4HTMT 3 2" xfId="6515"/>
    <cellStyle name="T_Book1_Bieu4HTMT 4" xfId="6516"/>
    <cellStyle name="T_Book1_Bieu4HTMT 5" xfId="6517"/>
    <cellStyle name="T_Book1_Bieu4HTMT_!1 1 bao cao giao KH ve HTCMT vung TNB   12-12-2011" xfId="6518"/>
    <cellStyle name="T_Book1_Bieu4HTMT_!1 1 bao cao giao KH ve HTCMT vung TNB   12-12-2011 2" xfId="6519"/>
    <cellStyle name="T_Book1_Bieu4HTMT_!1 1 bao cao giao KH ve HTCMT vung TNB   12-12-2011 2 2" xfId="6520"/>
    <cellStyle name="T_Book1_Bieu4HTMT_!1 1 bao cao giao KH ve HTCMT vung TNB   12-12-2011 2 2 2" xfId="6521"/>
    <cellStyle name="T_Book1_Bieu4HTMT_!1 1 bao cao giao KH ve HTCMT vung TNB   12-12-2011 2 3" xfId="6522"/>
    <cellStyle name="T_Book1_Bieu4HTMT_!1 1 bao cao giao KH ve HTCMT vung TNB   12-12-2011 2 4" xfId="6523"/>
    <cellStyle name="T_Book1_Bieu4HTMT_!1 1 bao cao giao KH ve HTCMT vung TNB   12-12-2011 3" xfId="6524"/>
    <cellStyle name="T_Book1_Bieu4HTMT_!1 1 bao cao giao KH ve HTCMT vung TNB   12-12-2011 3 2" xfId="6525"/>
    <cellStyle name="T_Book1_Bieu4HTMT_!1 1 bao cao giao KH ve HTCMT vung TNB   12-12-2011 4" xfId="6526"/>
    <cellStyle name="T_Book1_Bieu4HTMT_!1 1 bao cao giao KH ve HTCMT vung TNB   12-12-2011 5" xfId="6527"/>
    <cellStyle name="T_Book1_Bieu4HTMT_KH TPCP vung TNB (03-1-2012)" xfId="6528"/>
    <cellStyle name="T_Book1_Bieu4HTMT_KH TPCP vung TNB (03-1-2012) 2" xfId="6529"/>
    <cellStyle name="T_Book1_Bieu4HTMT_KH TPCP vung TNB (03-1-2012) 2 2" xfId="6530"/>
    <cellStyle name="T_Book1_Bieu4HTMT_KH TPCP vung TNB (03-1-2012) 2 2 2" xfId="6531"/>
    <cellStyle name="T_Book1_Bieu4HTMT_KH TPCP vung TNB (03-1-2012) 2 3" xfId="6532"/>
    <cellStyle name="T_Book1_Bieu4HTMT_KH TPCP vung TNB (03-1-2012) 2 4" xfId="6533"/>
    <cellStyle name="T_Book1_Bieu4HTMT_KH TPCP vung TNB (03-1-2012) 3" xfId="6534"/>
    <cellStyle name="T_Book1_Bieu4HTMT_KH TPCP vung TNB (03-1-2012) 3 2" xfId="6535"/>
    <cellStyle name="T_Book1_Bieu4HTMT_KH TPCP vung TNB (03-1-2012) 4" xfId="6536"/>
    <cellStyle name="T_Book1_Bieu4HTMT_KH TPCP vung TNB (03-1-2012) 5" xfId="6537"/>
    <cellStyle name="T_Book1_Book1" xfId="6538"/>
    <cellStyle name="T_Book1_Book1 2" xfId="6539"/>
    <cellStyle name="T_Book1_Book1 2 2" xfId="6540"/>
    <cellStyle name="T_Book1_Book1 2 2 2" xfId="6541"/>
    <cellStyle name="T_Book1_Book1 2 3" xfId="6542"/>
    <cellStyle name="T_Book1_Book1 2 4" xfId="6543"/>
    <cellStyle name="T_Book1_Book1 3" xfId="6544"/>
    <cellStyle name="T_Book1_Book1 3 2" xfId="6545"/>
    <cellStyle name="T_Book1_Book1 4" xfId="6546"/>
    <cellStyle name="T_Book1_Book1 5" xfId="6547"/>
    <cellStyle name="T_Book1_Book1_ra soat theo 7356" xfId="6548"/>
    <cellStyle name="T_Book1_Book1_ra soat theo 7356 2" xfId="6549"/>
    <cellStyle name="T_Book1_Book1_ra soat theo 7356_Bao cao no dong XDCB-9590-BYT-Rut gon" xfId="6550"/>
    <cellStyle name="T_Book1_Book1_ra soat theo 7356_Bao cao no dong XDCB-9590-BYT-Rut gon 2" xfId="6551"/>
    <cellStyle name="T_Book1_Book1_ra soat theo 7356_Bieu 11-TPCP KH 2013" xfId="6552"/>
    <cellStyle name="T_Book1_Book1_ra soat theo 7356_Bieu 11-TPCP KH 2013 2" xfId="6553"/>
    <cellStyle name="T_Book1_Book1_TONG HOP CHUNG 3.2.2012 (ban cuoi)" xfId="6554"/>
    <cellStyle name="T_Book1_Book1_TONG HOP CHUNG 3.2.2012 (ban cuoi) 2" xfId="6555"/>
    <cellStyle name="T_Book1_Book1_TONG HOP CHUNG 3.2.2012 (ban cuoi)_Bao cao no dong XDCB-9590-BYT-Rut gon" xfId="6556"/>
    <cellStyle name="T_Book1_Book1_TONG HOP CHUNG 3.2.2012 (ban cuoi)_Bao cao no dong XDCB-9590-BYT-Rut gon 2" xfId="6557"/>
    <cellStyle name="T_Book1_Cong trinh co y kien LD_Dang_NN_2011-Tay nguyen-9-10" xfId="6558"/>
    <cellStyle name="T_Book1_Cong trinh co y kien LD_Dang_NN_2011-Tay nguyen-9-10 2" xfId="6559"/>
    <cellStyle name="T_Book1_Cong trinh co y kien LD_Dang_NN_2011-Tay nguyen-9-10 2 2" xfId="6560"/>
    <cellStyle name="T_Book1_Cong trinh co y kien LD_Dang_NN_2011-Tay nguyen-9-10 2 2 2" xfId="6561"/>
    <cellStyle name="T_Book1_Cong trinh co y kien LD_Dang_NN_2011-Tay nguyen-9-10 2 3" xfId="6562"/>
    <cellStyle name="T_Book1_Cong trinh co y kien LD_Dang_NN_2011-Tay nguyen-9-10 2 4" xfId="6563"/>
    <cellStyle name="T_Book1_Cong trinh co y kien LD_Dang_NN_2011-Tay nguyen-9-10 3" xfId="6564"/>
    <cellStyle name="T_Book1_Cong trinh co y kien LD_Dang_NN_2011-Tay nguyen-9-10 3 2" xfId="6565"/>
    <cellStyle name="T_Book1_Cong trinh co y kien LD_Dang_NN_2011-Tay nguyen-9-10 4" xfId="6566"/>
    <cellStyle name="T_Book1_Cong trinh co y kien LD_Dang_NN_2011-Tay nguyen-9-10 5" xfId="6567"/>
    <cellStyle name="T_Book1_Cong trinh co y kien LD_Dang_NN_2011-Tay nguyen-9-10_!1 1 bao cao giao KH ve HTCMT vung TNB   12-12-2011" xfId="6568"/>
    <cellStyle name="T_Book1_Cong trinh co y kien LD_Dang_NN_2011-Tay nguyen-9-10_!1 1 bao cao giao KH ve HTCMT vung TNB   12-12-2011 2" xfId="6569"/>
    <cellStyle name="T_Book1_Cong trinh co y kien LD_Dang_NN_2011-Tay nguyen-9-10_!1 1 bao cao giao KH ve HTCMT vung TNB   12-12-2011 2 2" xfId="6570"/>
    <cellStyle name="T_Book1_Cong trinh co y kien LD_Dang_NN_2011-Tay nguyen-9-10_!1 1 bao cao giao KH ve HTCMT vung TNB   12-12-2011 2 2 2" xfId="6571"/>
    <cellStyle name="T_Book1_Cong trinh co y kien LD_Dang_NN_2011-Tay nguyen-9-10_!1 1 bao cao giao KH ve HTCMT vung TNB   12-12-2011 2 3" xfId="6572"/>
    <cellStyle name="T_Book1_Cong trinh co y kien LD_Dang_NN_2011-Tay nguyen-9-10_!1 1 bao cao giao KH ve HTCMT vung TNB   12-12-2011 2 4" xfId="6573"/>
    <cellStyle name="T_Book1_Cong trinh co y kien LD_Dang_NN_2011-Tay nguyen-9-10_!1 1 bao cao giao KH ve HTCMT vung TNB   12-12-2011 3" xfId="6574"/>
    <cellStyle name="T_Book1_Cong trinh co y kien LD_Dang_NN_2011-Tay nguyen-9-10_!1 1 bao cao giao KH ve HTCMT vung TNB   12-12-2011 3 2" xfId="6575"/>
    <cellStyle name="T_Book1_Cong trinh co y kien LD_Dang_NN_2011-Tay nguyen-9-10_!1 1 bao cao giao KH ve HTCMT vung TNB   12-12-2011 4" xfId="6576"/>
    <cellStyle name="T_Book1_Cong trinh co y kien LD_Dang_NN_2011-Tay nguyen-9-10_!1 1 bao cao giao KH ve HTCMT vung TNB   12-12-2011 5" xfId="6577"/>
    <cellStyle name="T_Book1_Cong trinh co y kien LD_Dang_NN_2011-Tay nguyen-9-10_Bieu TPCP 2015-xin keo dai 3.2016" xfId="6578"/>
    <cellStyle name="T_Book1_Cong trinh co y kien LD_Dang_NN_2011-Tay nguyen-9-10_Bieu TPCP 2015-xin keo dai 3.2016 2" xfId="6579"/>
    <cellStyle name="T_Book1_Cong trinh co y kien LD_Dang_NN_2011-Tay nguyen-9-10_Bieu4HTMT" xfId="6580"/>
    <cellStyle name="T_Book1_Cong trinh co y kien LD_Dang_NN_2011-Tay nguyen-9-10_Bieu4HTMT 2" xfId="6581"/>
    <cellStyle name="T_Book1_Cong trinh co y kien LD_Dang_NN_2011-Tay nguyen-9-10_Bieu4HTMT 2 2" xfId="6582"/>
    <cellStyle name="T_Book1_Cong trinh co y kien LD_Dang_NN_2011-Tay nguyen-9-10_Bieu4HTMT 2 2 2" xfId="6583"/>
    <cellStyle name="T_Book1_Cong trinh co y kien LD_Dang_NN_2011-Tay nguyen-9-10_Bieu4HTMT 2 3" xfId="6584"/>
    <cellStyle name="T_Book1_Cong trinh co y kien LD_Dang_NN_2011-Tay nguyen-9-10_Bieu4HTMT 2 4" xfId="6585"/>
    <cellStyle name="T_Book1_Cong trinh co y kien LD_Dang_NN_2011-Tay nguyen-9-10_Bieu4HTMT 3" xfId="6586"/>
    <cellStyle name="T_Book1_Cong trinh co y kien LD_Dang_NN_2011-Tay nguyen-9-10_Bieu4HTMT 3 2" xfId="6587"/>
    <cellStyle name="T_Book1_Cong trinh co y kien LD_Dang_NN_2011-Tay nguyen-9-10_Bieu4HTMT 4" xfId="6588"/>
    <cellStyle name="T_Book1_Cong trinh co y kien LD_Dang_NN_2011-Tay nguyen-9-10_Bieu4HTMT 5" xfId="6589"/>
    <cellStyle name="T_Book1_Cong trinh co y kien LD_Dang_NN_2011-Tay nguyen-9-10_KH TPCP vung TNB (03-1-2012)" xfId="6590"/>
    <cellStyle name="T_Book1_Cong trinh co y kien LD_Dang_NN_2011-Tay nguyen-9-10_KH TPCP vung TNB (03-1-2012) 2" xfId="6591"/>
    <cellStyle name="T_Book1_Cong trinh co y kien LD_Dang_NN_2011-Tay nguyen-9-10_KH TPCP vung TNB (03-1-2012) 2 2" xfId="6592"/>
    <cellStyle name="T_Book1_Cong trinh co y kien LD_Dang_NN_2011-Tay nguyen-9-10_KH TPCP vung TNB (03-1-2012) 2 2 2" xfId="6593"/>
    <cellStyle name="T_Book1_Cong trinh co y kien LD_Dang_NN_2011-Tay nguyen-9-10_KH TPCP vung TNB (03-1-2012) 2 3" xfId="6594"/>
    <cellStyle name="T_Book1_Cong trinh co y kien LD_Dang_NN_2011-Tay nguyen-9-10_KH TPCP vung TNB (03-1-2012) 2 4" xfId="6595"/>
    <cellStyle name="T_Book1_Cong trinh co y kien LD_Dang_NN_2011-Tay nguyen-9-10_KH TPCP vung TNB (03-1-2012) 3" xfId="6596"/>
    <cellStyle name="T_Book1_Cong trinh co y kien LD_Dang_NN_2011-Tay nguyen-9-10_KH TPCP vung TNB (03-1-2012) 3 2" xfId="6597"/>
    <cellStyle name="T_Book1_Cong trinh co y kien LD_Dang_NN_2011-Tay nguyen-9-10_KH TPCP vung TNB (03-1-2012) 4" xfId="6598"/>
    <cellStyle name="T_Book1_Cong trinh co y kien LD_Dang_NN_2011-Tay nguyen-9-10_KH TPCP vung TNB (03-1-2012) 5" xfId="6599"/>
    <cellStyle name="T_Book1_Cong trinh co y kien LD_Dang_NN_2011-Tay nguyen-9-10_ra soat theo 7356" xfId="6600"/>
    <cellStyle name="T_Book1_Cong trinh co y kien LD_Dang_NN_2011-Tay nguyen-9-10_ra soat theo 7356 2" xfId="6601"/>
    <cellStyle name="T_Book1_Cong trinh co y kien LD_Dang_NN_2011-Tay nguyen-9-10_ra soat theo 7356_Bao cao no dong XDCB-9590-BYT-Rut gon" xfId="6602"/>
    <cellStyle name="T_Book1_Cong trinh co y kien LD_Dang_NN_2011-Tay nguyen-9-10_ra soat theo 7356_Bao cao no dong XDCB-9590-BYT-Rut gon 2" xfId="6603"/>
    <cellStyle name="T_Book1_Cong trinh co y kien LD_Dang_NN_2011-Tay nguyen-9-10_ra soat theo 7356_Bieu 11-TPCP KH 2013" xfId="6604"/>
    <cellStyle name="T_Book1_Cong trinh co y kien LD_Dang_NN_2011-Tay nguyen-9-10_ra soat theo 7356_Bieu 11-TPCP KH 2013 2" xfId="6605"/>
    <cellStyle name="T_Book1_Cong trinh co y kien LD_Dang_NN_2011-Tay nguyen-9-10_TONG HOP CHUNG 3.2.2012 (ban cuoi)" xfId="6606"/>
    <cellStyle name="T_Book1_Cong trinh co y kien LD_Dang_NN_2011-Tay nguyen-9-10_TONG HOP CHUNG 3.2.2012 (ban cuoi) 2" xfId="6607"/>
    <cellStyle name="T_Book1_Cong trinh co y kien LD_Dang_NN_2011-Tay nguyen-9-10_TONG HOP CHUNG 3.2.2012 (ban cuoi)_Bao cao no dong XDCB-9590-BYT-Rut gon" xfId="6608"/>
    <cellStyle name="T_Book1_Cong trinh co y kien LD_Dang_NN_2011-Tay nguyen-9-10_TONG HOP CHUNG 3.2.2012 (ban cuoi)_Bao cao no dong XDCB-9590-BYT-Rut gon 2" xfId="6609"/>
    <cellStyle name="T_Book1_CPK" xfId="6610"/>
    <cellStyle name="T_Book1_CPK 2" xfId="6611"/>
    <cellStyle name="T_Book1_CPK 2 2" xfId="6612"/>
    <cellStyle name="T_Book1_CPK 2 2 2" xfId="6613"/>
    <cellStyle name="T_Book1_CPK 2 3" xfId="6614"/>
    <cellStyle name="T_Book1_CPK 2 4" xfId="6615"/>
    <cellStyle name="T_Book1_CPK 3" xfId="6616"/>
    <cellStyle name="T_Book1_CPK 3 2" xfId="6617"/>
    <cellStyle name="T_Book1_CPK 4" xfId="6618"/>
    <cellStyle name="T_Book1_CPK 5" xfId="6619"/>
    <cellStyle name="T_Book1_CPK_ra soat theo 7356" xfId="6620"/>
    <cellStyle name="T_Book1_CPK_ra soat theo 7356 2" xfId="6621"/>
    <cellStyle name="T_Book1_CPK_ra soat theo 7356_Bao cao no dong XDCB-9590-BYT-Rut gon" xfId="6622"/>
    <cellStyle name="T_Book1_CPK_ra soat theo 7356_Bao cao no dong XDCB-9590-BYT-Rut gon 2" xfId="6623"/>
    <cellStyle name="T_Book1_CPK_ra soat theo 7356_Bieu 11-TPCP KH 2013" xfId="6624"/>
    <cellStyle name="T_Book1_CPK_ra soat theo 7356_Bieu 11-TPCP KH 2013 2" xfId="6625"/>
    <cellStyle name="T_Book1_CPK_TONG HOP CHUNG 3.2.2012 (ban cuoi)" xfId="6626"/>
    <cellStyle name="T_Book1_CPK_TONG HOP CHUNG 3.2.2012 (ban cuoi) 2" xfId="6627"/>
    <cellStyle name="T_Book1_CPK_TONG HOP CHUNG 3.2.2012 (ban cuoi)_Bao cao no dong XDCB-9590-BYT-Rut gon" xfId="6628"/>
    <cellStyle name="T_Book1_CPK_TONG HOP CHUNG 3.2.2012 (ban cuoi)_Bao cao no dong XDCB-9590-BYT-Rut gon 2" xfId="6629"/>
    <cellStyle name="T_Book1_danh muc chuan bi dau tu 2011 ngay 07-6-2011" xfId="6630"/>
    <cellStyle name="T_Book1_danh muc chuan bi dau tu 2011 ngay 07-6-2011 2" xfId="6631"/>
    <cellStyle name="T_Book1_danh muc chuan bi dau tu 2011 ngay 07-6-2011 2 2" xfId="6632"/>
    <cellStyle name="T_Book1_danh muc chuan bi dau tu 2011 ngay 07-6-2011 2 2 2" xfId="6633"/>
    <cellStyle name="T_Book1_danh muc chuan bi dau tu 2011 ngay 07-6-2011 2 3" xfId="6634"/>
    <cellStyle name="T_Book1_danh muc chuan bi dau tu 2011 ngay 07-6-2011 2 4" xfId="6635"/>
    <cellStyle name="T_Book1_danh muc chuan bi dau tu 2011 ngay 07-6-2011 3" xfId="6636"/>
    <cellStyle name="T_Book1_danh muc chuan bi dau tu 2011 ngay 07-6-2011 3 2" xfId="6637"/>
    <cellStyle name="T_Book1_danh muc chuan bi dau tu 2011 ngay 07-6-2011 4" xfId="6638"/>
    <cellStyle name="T_Book1_danh muc chuan bi dau tu 2011 ngay 07-6-2011 5" xfId="6639"/>
    <cellStyle name="T_Book1_dieu chinh KH 2011 ngay 26-5-2011111" xfId="6640"/>
    <cellStyle name="T_Book1_dieu chinh KH 2011 ngay 26-5-2011111 2" xfId="6641"/>
    <cellStyle name="T_Book1_dieu chinh KH 2011 ngay 26-5-2011111 2 2" xfId="6642"/>
    <cellStyle name="T_Book1_dieu chinh KH 2011 ngay 26-5-2011111 2 2 2" xfId="6643"/>
    <cellStyle name="T_Book1_dieu chinh KH 2011 ngay 26-5-2011111 2 3" xfId="6644"/>
    <cellStyle name="T_Book1_dieu chinh KH 2011 ngay 26-5-2011111 2 4" xfId="6645"/>
    <cellStyle name="T_Book1_dieu chinh KH 2011 ngay 26-5-2011111 3" xfId="6646"/>
    <cellStyle name="T_Book1_dieu chinh KH 2011 ngay 26-5-2011111 3 2" xfId="6647"/>
    <cellStyle name="T_Book1_dieu chinh KH 2011 ngay 26-5-2011111 4" xfId="6648"/>
    <cellStyle name="T_Book1_dieu chinh KH 2011 ngay 26-5-2011111 5" xfId="6649"/>
    <cellStyle name="T_Book1_DK 2014-2015 final" xfId="6650"/>
    <cellStyle name="T_Book1_DK 2014-2015 final 2" xfId="6651"/>
    <cellStyle name="T_Book1_DK 2014-2015 final 2 2" xfId="6652"/>
    <cellStyle name="T_Book1_DK 2014-2015 final 3" xfId="6653"/>
    <cellStyle name="T_Book1_DK 2014-2015 final 4" xfId="6654"/>
    <cellStyle name="T_Book1_DK 2014-2015 final_05-12  KH trung han 2016-2020 - Liem Thinh edited" xfId="6655"/>
    <cellStyle name="T_Book1_DK 2014-2015 final_05-12  KH trung han 2016-2020 - Liem Thinh edited 2" xfId="6656"/>
    <cellStyle name="T_Book1_DK 2014-2015 final_05-12  KH trung han 2016-2020 - Liem Thinh edited 2 2" xfId="6657"/>
    <cellStyle name="T_Book1_DK 2014-2015 final_05-12  KH trung han 2016-2020 - Liem Thinh edited 3" xfId="6658"/>
    <cellStyle name="T_Book1_DK 2014-2015 final_05-12  KH trung han 2016-2020 - Liem Thinh edited 4" xfId="6659"/>
    <cellStyle name="T_Book1_DK 2014-2015 final_Copy of 05-12  KH trung han 2016-2020 - Liem Thinh edited (1)" xfId="6660"/>
    <cellStyle name="T_Book1_DK 2014-2015 final_Copy of 05-12  KH trung han 2016-2020 - Liem Thinh edited (1) 2" xfId="6661"/>
    <cellStyle name="T_Book1_DK 2014-2015 final_Copy of 05-12  KH trung han 2016-2020 - Liem Thinh edited (1) 2 2" xfId="6662"/>
    <cellStyle name="T_Book1_DK 2014-2015 final_Copy of 05-12  KH trung han 2016-2020 - Liem Thinh edited (1) 3" xfId="6663"/>
    <cellStyle name="T_Book1_DK 2014-2015 final_Copy of 05-12  KH trung han 2016-2020 - Liem Thinh edited (1) 4" xfId="6664"/>
    <cellStyle name="T_Book1_DK 2014-2015 new" xfId="6665"/>
    <cellStyle name="T_Book1_DK 2014-2015 new 2" xfId="6666"/>
    <cellStyle name="T_Book1_DK 2014-2015 new 2 2" xfId="6667"/>
    <cellStyle name="T_Book1_DK 2014-2015 new 3" xfId="6668"/>
    <cellStyle name="T_Book1_DK 2014-2015 new 4" xfId="6669"/>
    <cellStyle name="T_Book1_DK 2014-2015 new_05-12  KH trung han 2016-2020 - Liem Thinh edited" xfId="6670"/>
    <cellStyle name="T_Book1_DK 2014-2015 new_05-12  KH trung han 2016-2020 - Liem Thinh edited 2" xfId="6671"/>
    <cellStyle name="T_Book1_DK 2014-2015 new_05-12  KH trung han 2016-2020 - Liem Thinh edited 2 2" xfId="6672"/>
    <cellStyle name="T_Book1_DK 2014-2015 new_05-12  KH trung han 2016-2020 - Liem Thinh edited 3" xfId="6673"/>
    <cellStyle name="T_Book1_DK 2014-2015 new_05-12  KH trung han 2016-2020 - Liem Thinh edited 4" xfId="6674"/>
    <cellStyle name="T_Book1_DK 2014-2015 new_Copy of 05-12  KH trung han 2016-2020 - Liem Thinh edited (1)" xfId="6675"/>
    <cellStyle name="T_Book1_DK 2014-2015 new_Copy of 05-12  KH trung han 2016-2020 - Liem Thinh edited (1) 2" xfId="6676"/>
    <cellStyle name="T_Book1_DK 2014-2015 new_Copy of 05-12  KH trung han 2016-2020 - Liem Thinh edited (1) 2 2" xfId="6677"/>
    <cellStyle name="T_Book1_DK 2014-2015 new_Copy of 05-12  KH trung han 2016-2020 - Liem Thinh edited (1) 3" xfId="6678"/>
    <cellStyle name="T_Book1_DK 2014-2015 new_Copy of 05-12  KH trung han 2016-2020 - Liem Thinh edited (1) 4" xfId="6679"/>
    <cellStyle name="T_Book1_DK KH CBDT 2014 11-11-2013" xfId="6680"/>
    <cellStyle name="T_Book1_DK KH CBDT 2014 11-11-2013 2" xfId="6681"/>
    <cellStyle name="T_Book1_DK KH CBDT 2014 11-11-2013 2 2" xfId="6682"/>
    <cellStyle name="T_Book1_DK KH CBDT 2014 11-11-2013 3" xfId="6683"/>
    <cellStyle name="T_Book1_DK KH CBDT 2014 11-11-2013 4" xfId="6684"/>
    <cellStyle name="T_Book1_DK KH CBDT 2014 11-11-2013(1)" xfId="6685"/>
    <cellStyle name="T_Book1_DK KH CBDT 2014 11-11-2013(1) 2" xfId="6686"/>
    <cellStyle name="T_Book1_DK KH CBDT 2014 11-11-2013(1) 2 2" xfId="6687"/>
    <cellStyle name="T_Book1_DK KH CBDT 2014 11-11-2013(1) 3" xfId="6688"/>
    <cellStyle name="T_Book1_DK KH CBDT 2014 11-11-2013(1) 4" xfId="6689"/>
    <cellStyle name="T_Book1_DK KH CBDT 2014 11-11-2013(1)_05-12  KH trung han 2016-2020 - Liem Thinh edited" xfId="6690"/>
    <cellStyle name="T_Book1_DK KH CBDT 2014 11-11-2013(1)_05-12  KH trung han 2016-2020 - Liem Thinh edited 2" xfId="6691"/>
    <cellStyle name="T_Book1_DK KH CBDT 2014 11-11-2013(1)_05-12  KH trung han 2016-2020 - Liem Thinh edited 2 2" xfId="6692"/>
    <cellStyle name="T_Book1_DK KH CBDT 2014 11-11-2013(1)_05-12  KH trung han 2016-2020 - Liem Thinh edited 3" xfId="6693"/>
    <cellStyle name="T_Book1_DK KH CBDT 2014 11-11-2013(1)_05-12  KH trung han 2016-2020 - Liem Thinh edited 4" xfId="6694"/>
    <cellStyle name="T_Book1_DK KH CBDT 2014 11-11-2013(1)_Copy of 05-12  KH trung han 2016-2020 - Liem Thinh edited (1)" xfId="6695"/>
    <cellStyle name="T_Book1_DK KH CBDT 2014 11-11-2013(1)_Copy of 05-12  KH trung han 2016-2020 - Liem Thinh edited (1) 2" xfId="6696"/>
    <cellStyle name="T_Book1_DK KH CBDT 2014 11-11-2013(1)_Copy of 05-12  KH trung han 2016-2020 - Liem Thinh edited (1) 2 2" xfId="6697"/>
    <cellStyle name="T_Book1_DK KH CBDT 2014 11-11-2013(1)_Copy of 05-12  KH trung han 2016-2020 - Liem Thinh edited (1) 3" xfId="6698"/>
    <cellStyle name="T_Book1_DK KH CBDT 2014 11-11-2013(1)_Copy of 05-12  KH trung han 2016-2020 - Liem Thinh edited (1) 4" xfId="6699"/>
    <cellStyle name="T_Book1_DK KH CBDT 2014 11-11-2013_05-12  KH trung han 2016-2020 - Liem Thinh edited" xfId="6700"/>
    <cellStyle name="T_Book1_DK KH CBDT 2014 11-11-2013_05-12  KH trung han 2016-2020 - Liem Thinh edited 2" xfId="6701"/>
    <cellStyle name="T_Book1_DK KH CBDT 2014 11-11-2013_05-12  KH trung han 2016-2020 - Liem Thinh edited 2 2" xfId="6702"/>
    <cellStyle name="T_Book1_DK KH CBDT 2014 11-11-2013_05-12  KH trung han 2016-2020 - Liem Thinh edited 3" xfId="6703"/>
    <cellStyle name="T_Book1_DK KH CBDT 2014 11-11-2013_05-12  KH trung han 2016-2020 - Liem Thinh edited 4" xfId="6704"/>
    <cellStyle name="T_Book1_DK KH CBDT 2014 11-11-2013_Copy of 05-12  KH trung han 2016-2020 - Liem Thinh edited (1)" xfId="6705"/>
    <cellStyle name="T_Book1_DK KH CBDT 2014 11-11-2013_Copy of 05-12  KH trung han 2016-2020 - Liem Thinh edited (1) 2" xfId="6706"/>
    <cellStyle name="T_Book1_DK KH CBDT 2014 11-11-2013_Copy of 05-12  KH trung han 2016-2020 - Liem Thinh edited (1) 2 2" xfId="6707"/>
    <cellStyle name="T_Book1_DK KH CBDT 2014 11-11-2013_Copy of 05-12  KH trung han 2016-2020 - Liem Thinh edited (1) 3" xfId="6708"/>
    <cellStyle name="T_Book1_DK KH CBDT 2014 11-11-2013_Copy of 05-12  KH trung han 2016-2020 - Liem Thinh edited (1) 4" xfId="6709"/>
    <cellStyle name="T_Book1_Du an khoi cong moi nam 2010" xfId="6710"/>
    <cellStyle name="T_Book1_Du an khoi cong moi nam 2010 2" xfId="6711"/>
    <cellStyle name="T_Book1_Du an khoi cong moi nam 2010 2 2" xfId="6712"/>
    <cellStyle name="T_Book1_Du an khoi cong moi nam 2010 2 2 2" xfId="6713"/>
    <cellStyle name="T_Book1_Du an khoi cong moi nam 2010 2 3" xfId="6714"/>
    <cellStyle name="T_Book1_Du an khoi cong moi nam 2010 2 4" xfId="6715"/>
    <cellStyle name="T_Book1_Du an khoi cong moi nam 2010 3" xfId="6716"/>
    <cellStyle name="T_Book1_Du an khoi cong moi nam 2010 3 2" xfId="6717"/>
    <cellStyle name="T_Book1_Du an khoi cong moi nam 2010 4" xfId="6718"/>
    <cellStyle name="T_Book1_Du an khoi cong moi nam 2010 5" xfId="6719"/>
    <cellStyle name="T_Book1_Du an khoi cong moi nam 2010_!1 1 bao cao giao KH ve HTCMT vung TNB   12-12-2011" xfId="6720"/>
    <cellStyle name="T_Book1_Du an khoi cong moi nam 2010_!1 1 bao cao giao KH ve HTCMT vung TNB   12-12-2011 2" xfId="6721"/>
    <cellStyle name="T_Book1_Du an khoi cong moi nam 2010_!1 1 bao cao giao KH ve HTCMT vung TNB   12-12-2011 2 2" xfId="6722"/>
    <cellStyle name="T_Book1_Du an khoi cong moi nam 2010_!1 1 bao cao giao KH ve HTCMT vung TNB   12-12-2011 2 2 2" xfId="6723"/>
    <cellStyle name="T_Book1_Du an khoi cong moi nam 2010_!1 1 bao cao giao KH ve HTCMT vung TNB   12-12-2011 2 3" xfId="6724"/>
    <cellStyle name="T_Book1_Du an khoi cong moi nam 2010_!1 1 bao cao giao KH ve HTCMT vung TNB   12-12-2011 2 4" xfId="6725"/>
    <cellStyle name="T_Book1_Du an khoi cong moi nam 2010_!1 1 bao cao giao KH ve HTCMT vung TNB   12-12-2011 3" xfId="6726"/>
    <cellStyle name="T_Book1_Du an khoi cong moi nam 2010_!1 1 bao cao giao KH ve HTCMT vung TNB   12-12-2011 3 2" xfId="6727"/>
    <cellStyle name="T_Book1_Du an khoi cong moi nam 2010_!1 1 bao cao giao KH ve HTCMT vung TNB   12-12-2011 4" xfId="6728"/>
    <cellStyle name="T_Book1_Du an khoi cong moi nam 2010_!1 1 bao cao giao KH ve HTCMT vung TNB   12-12-2011 5" xfId="6729"/>
    <cellStyle name="T_Book1_Du an khoi cong moi nam 2010_Bieu TPCP 2015-xin keo dai 3.2016" xfId="6730"/>
    <cellStyle name="T_Book1_Du an khoi cong moi nam 2010_Bieu TPCP 2015-xin keo dai 3.2016 2" xfId="6731"/>
    <cellStyle name="T_Book1_Du an khoi cong moi nam 2010_KH TPCP vung TNB (03-1-2012)" xfId="6732"/>
    <cellStyle name="T_Book1_Du an khoi cong moi nam 2010_KH TPCP vung TNB (03-1-2012) 2" xfId="6733"/>
    <cellStyle name="T_Book1_Du an khoi cong moi nam 2010_KH TPCP vung TNB (03-1-2012) 2 2" xfId="6734"/>
    <cellStyle name="T_Book1_Du an khoi cong moi nam 2010_KH TPCP vung TNB (03-1-2012) 2 2 2" xfId="6735"/>
    <cellStyle name="T_Book1_Du an khoi cong moi nam 2010_KH TPCP vung TNB (03-1-2012) 2 3" xfId="6736"/>
    <cellStyle name="T_Book1_Du an khoi cong moi nam 2010_KH TPCP vung TNB (03-1-2012) 2 4" xfId="6737"/>
    <cellStyle name="T_Book1_Du an khoi cong moi nam 2010_KH TPCP vung TNB (03-1-2012) 3" xfId="6738"/>
    <cellStyle name="T_Book1_Du an khoi cong moi nam 2010_KH TPCP vung TNB (03-1-2012) 3 2" xfId="6739"/>
    <cellStyle name="T_Book1_Du an khoi cong moi nam 2010_KH TPCP vung TNB (03-1-2012) 4" xfId="6740"/>
    <cellStyle name="T_Book1_Du an khoi cong moi nam 2010_KH TPCP vung TNB (03-1-2012) 5" xfId="6741"/>
    <cellStyle name="T_Book1_Du an khoi cong moi nam 2010_ra soat theo 7356" xfId="6742"/>
    <cellStyle name="T_Book1_Du an khoi cong moi nam 2010_ra soat theo 7356 2" xfId="6743"/>
    <cellStyle name="T_Book1_Du an khoi cong moi nam 2010_ra soat theo 7356_Bao cao no dong XDCB-9590-BYT-Rut gon" xfId="6744"/>
    <cellStyle name="T_Book1_Du an khoi cong moi nam 2010_ra soat theo 7356_Bao cao no dong XDCB-9590-BYT-Rut gon 2" xfId="6745"/>
    <cellStyle name="T_Book1_Du an khoi cong moi nam 2010_ra soat theo 7356_Bieu 11-TPCP KH 2013" xfId="6746"/>
    <cellStyle name="T_Book1_Du an khoi cong moi nam 2010_ra soat theo 7356_Bieu 11-TPCP KH 2013 2" xfId="6747"/>
    <cellStyle name="T_Book1_Du an khoi cong moi nam 2010_TONG HOP CHUNG 3.2.2012 (ban cuoi)" xfId="6748"/>
    <cellStyle name="T_Book1_Du an khoi cong moi nam 2010_TONG HOP CHUNG 3.2.2012 (ban cuoi) 2" xfId="6749"/>
    <cellStyle name="T_Book1_Du an khoi cong moi nam 2010_TONG HOP CHUNG 3.2.2012 (ban cuoi)_Bao cao no dong XDCB-9590-BYT-Rut gon" xfId="6750"/>
    <cellStyle name="T_Book1_Du an khoi cong moi nam 2010_TONG HOP CHUNG 3.2.2012 (ban cuoi)_Bao cao no dong XDCB-9590-BYT-Rut gon 2" xfId="6751"/>
    <cellStyle name="T_Book1_giao KH 2011 ngay 10-12-2010" xfId="6752"/>
    <cellStyle name="T_Book1_giao KH 2011 ngay 10-12-2010 2" xfId="6753"/>
    <cellStyle name="T_Book1_giao KH 2011 ngay 10-12-2010 2 2" xfId="6754"/>
    <cellStyle name="T_Book1_giao KH 2011 ngay 10-12-2010 2 2 2" xfId="6755"/>
    <cellStyle name="T_Book1_giao KH 2011 ngay 10-12-2010 2 3" xfId="6756"/>
    <cellStyle name="T_Book1_giao KH 2011 ngay 10-12-2010 2 4" xfId="6757"/>
    <cellStyle name="T_Book1_giao KH 2011 ngay 10-12-2010 3" xfId="6758"/>
    <cellStyle name="T_Book1_giao KH 2011 ngay 10-12-2010 3 2" xfId="6759"/>
    <cellStyle name="T_Book1_giao KH 2011 ngay 10-12-2010 4" xfId="6760"/>
    <cellStyle name="T_Book1_giao KH 2011 ngay 10-12-2010 5" xfId="6761"/>
    <cellStyle name="T_Book1_Hang Tom goi9 9-07(Cau 12 sua)" xfId="6762"/>
    <cellStyle name="T_Book1_Hang Tom goi9 9-07(Cau 12 sua) 2" xfId="6763"/>
    <cellStyle name="T_Book1_Hang Tom goi9 9-07(Cau 12 sua) 2 2" xfId="6764"/>
    <cellStyle name="T_Book1_Hang Tom goi9 9-07(Cau 12 sua) 3" xfId="6765"/>
    <cellStyle name="T_Book1_Ket qua phan bo von nam 2008" xfId="6766"/>
    <cellStyle name="T_Book1_Ket qua phan bo von nam 2008 2" xfId="6767"/>
    <cellStyle name="T_Book1_Ket qua phan bo von nam 2008 2 2" xfId="6768"/>
    <cellStyle name="T_Book1_Ket qua phan bo von nam 2008 2 2 2" xfId="6769"/>
    <cellStyle name="T_Book1_Ket qua phan bo von nam 2008 2 3" xfId="6770"/>
    <cellStyle name="T_Book1_Ket qua phan bo von nam 2008 2 4" xfId="6771"/>
    <cellStyle name="T_Book1_Ket qua phan bo von nam 2008 3" xfId="6772"/>
    <cellStyle name="T_Book1_Ket qua phan bo von nam 2008 3 2" xfId="6773"/>
    <cellStyle name="T_Book1_Ket qua phan bo von nam 2008 4" xfId="6774"/>
    <cellStyle name="T_Book1_Ket qua phan bo von nam 2008 5" xfId="6775"/>
    <cellStyle name="T_Book1_Ket qua phan bo von nam 2008_!1 1 bao cao giao KH ve HTCMT vung TNB   12-12-2011" xfId="6776"/>
    <cellStyle name="T_Book1_Ket qua phan bo von nam 2008_!1 1 bao cao giao KH ve HTCMT vung TNB   12-12-2011 2" xfId="6777"/>
    <cellStyle name="T_Book1_Ket qua phan bo von nam 2008_!1 1 bao cao giao KH ve HTCMT vung TNB   12-12-2011 2 2" xfId="6778"/>
    <cellStyle name="T_Book1_Ket qua phan bo von nam 2008_!1 1 bao cao giao KH ve HTCMT vung TNB   12-12-2011 2 2 2" xfId="6779"/>
    <cellStyle name="T_Book1_Ket qua phan bo von nam 2008_!1 1 bao cao giao KH ve HTCMT vung TNB   12-12-2011 2 3" xfId="6780"/>
    <cellStyle name="T_Book1_Ket qua phan bo von nam 2008_!1 1 bao cao giao KH ve HTCMT vung TNB   12-12-2011 2 4" xfId="6781"/>
    <cellStyle name="T_Book1_Ket qua phan bo von nam 2008_!1 1 bao cao giao KH ve HTCMT vung TNB   12-12-2011 3" xfId="6782"/>
    <cellStyle name="T_Book1_Ket qua phan bo von nam 2008_!1 1 bao cao giao KH ve HTCMT vung TNB   12-12-2011 3 2" xfId="6783"/>
    <cellStyle name="T_Book1_Ket qua phan bo von nam 2008_!1 1 bao cao giao KH ve HTCMT vung TNB   12-12-2011 4" xfId="6784"/>
    <cellStyle name="T_Book1_Ket qua phan bo von nam 2008_!1 1 bao cao giao KH ve HTCMT vung TNB   12-12-2011 5" xfId="6785"/>
    <cellStyle name="T_Book1_Ket qua phan bo von nam 2008_Bieu TPCP 2015-xin keo dai 3.2016" xfId="6786"/>
    <cellStyle name="T_Book1_Ket qua phan bo von nam 2008_Bieu TPCP 2015-xin keo dai 3.2016 2" xfId="6787"/>
    <cellStyle name="T_Book1_Ket qua phan bo von nam 2008_KH TPCP vung TNB (03-1-2012)" xfId="6788"/>
    <cellStyle name="T_Book1_Ket qua phan bo von nam 2008_KH TPCP vung TNB (03-1-2012) 2" xfId="6789"/>
    <cellStyle name="T_Book1_Ket qua phan bo von nam 2008_KH TPCP vung TNB (03-1-2012) 2 2" xfId="6790"/>
    <cellStyle name="T_Book1_Ket qua phan bo von nam 2008_KH TPCP vung TNB (03-1-2012) 2 2 2" xfId="6791"/>
    <cellStyle name="T_Book1_Ket qua phan bo von nam 2008_KH TPCP vung TNB (03-1-2012) 2 3" xfId="6792"/>
    <cellStyle name="T_Book1_Ket qua phan bo von nam 2008_KH TPCP vung TNB (03-1-2012) 2 4" xfId="6793"/>
    <cellStyle name="T_Book1_Ket qua phan bo von nam 2008_KH TPCP vung TNB (03-1-2012) 3" xfId="6794"/>
    <cellStyle name="T_Book1_Ket qua phan bo von nam 2008_KH TPCP vung TNB (03-1-2012) 3 2" xfId="6795"/>
    <cellStyle name="T_Book1_Ket qua phan bo von nam 2008_KH TPCP vung TNB (03-1-2012) 4" xfId="6796"/>
    <cellStyle name="T_Book1_Ket qua phan bo von nam 2008_KH TPCP vung TNB (03-1-2012) 5" xfId="6797"/>
    <cellStyle name="T_Book1_Ket qua phan bo von nam 2008_ra soat theo 7356" xfId="6798"/>
    <cellStyle name="T_Book1_Ket qua phan bo von nam 2008_ra soat theo 7356 2" xfId="6799"/>
    <cellStyle name="T_Book1_Ket qua phan bo von nam 2008_ra soat theo 7356_Bao cao no dong XDCB-9590-BYT-Rut gon" xfId="6800"/>
    <cellStyle name="T_Book1_Ket qua phan bo von nam 2008_ra soat theo 7356_Bao cao no dong XDCB-9590-BYT-Rut gon 2" xfId="6801"/>
    <cellStyle name="T_Book1_Ket qua phan bo von nam 2008_ra soat theo 7356_Bieu 11-TPCP KH 2013" xfId="6802"/>
    <cellStyle name="T_Book1_Ket qua phan bo von nam 2008_ra soat theo 7356_Bieu 11-TPCP KH 2013 2" xfId="6803"/>
    <cellStyle name="T_Book1_Ket qua phan bo von nam 2008_TONG HOP CHUNG 3.2.2012 (ban cuoi)" xfId="6804"/>
    <cellStyle name="T_Book1_Ket qua phan bo von nam 2008_TONG HOP CHUNG 3.2.2012 (ban cuoi) 2" xfId="6805"/>
    <cellStyle name="T_Book1_Ket qua phan bo von nam 2008_TONG HOP CHUNG 3.2.2012 (ban cuoi)_Bao cao no dong XDCB-9590-BYT-Rut gon" xfId="6806"/>
    <cellStyle name="T_Book1_Ket qua phan bo von nam 2008_TONG HOP CHUNG 3.2.2012 (ban cuoi)_Bao cao no dong XDCB-9590-BYT-Rut gon 2" xfId="6807"/>
    <cellStyle name="T_Book1_KH TPCP vung TNB (03-1-2012)" xfId="6808"/>
    <cellStyle name="T_Book1_KH TPCP vung TNB (03-1-2012) 2" xfId="6809"/>
    <cellStyle name="T_Book1_KH TPCP vung TNB (03-1-2012) 2 2" xfId="6810"/>
    <cellStyle name="T_Book1_KH TPCP vung TNB (03-1-2012) 2 2 2" xfId="6811"/>
    <cellStyle name="T_Book1_KH TPCP vung TNB (03-1-2012) 2 3" xfId="6812"/>
    <cellStyle name="T_Book1_KH TPCP vung TNB (03-1-2012) 2 4" xfId="6813"/>
    <cellStyle name="T_Book1_KH TPCP vung TNB (03-1-2012) 3" xfId="6814"/>
    <cellStyle name="T_Book1_KH TPCP vung TNB (03-1-2012) 3 2" xfId="6815"/>
    <cellStyle name="T_Book1_KH TPCP vung TNB (03-1-2012) 4" xfId="6816"/>
    <cellStyle name="T_Book1_KH TPCP vung TNB (03-1-2012) 5" xfId="6817"/>
    <cellStyle name="T_Book1_KH XDCB_2008 lan 2 sua ngay 10-11" xfId="6818"/>
    <cellStyle name="T_Book1_KH XDCB_2008 lan 2 sua ngay 10-11 2" xfId="6819"/>
    <cellStyle name="T_Book1_KH XDCB_2008 lan 2 sua ngay 10-11 2 2" xfId="6820"/>
    <cellStyle name="T_Book1_KH XDCB_2008 lan 2 sua ngay 10-11 2 2 2" xfId="6821"/>
    <cellStyle name="T_Book1_KH XDCB_2008 lan 2 sua ngay 10-11 2 3" xfId="6822"/>
    <cellStyle name="T_Book1_KH XDCB_2008 lan 2 sua ngay 10-11 2 4" xfId="6823"/>
    <cellStyle name="T_Book1_KH XDCB_2008 lan 2 sua ngay 10-11 3" xfId="6824"/>
    <cellStyle name="T_Book1_KH XDCB_2008 lan 2 sua ngay 10-11 3 2" xfId="6825"/>
    <cellStyle name="T_Book1_KH XDCB_2008 lan 2 sua ngay 10-11 4" xfId="6826"/>
    <cellStyle name="T_Book1_KH XDCB_2008 lan 2 sua ngay 10-11 5" xfId="6827"/>
    <cellStyle name="T_Book1_KH XDCB_2008 lan 2 sua ngay 10-11_!1 1 bao cao giao KH ve HTCMT vung TNB   12-12-2011" xfId="6828"/>
    <cellStyle name="T_Book1_KH XDCB_2008 lan 2 sua ngay 10-11_!1 1 bao cao giao KH ve HTCMT vung TNB   12-12-2011 2" xfId="6829"/>
    <cellStyle name="T_Book1_KH XDCB_2008 lan 2 sua ngay 10-11_!1 1 bao cao giao KH ve HTCMT vung TNB   12-12-2011 2 2" xfId="6830"/>
    <cellStyle name="T_Book1_KH XDCB_2008 lan 2 sua ngay 10-11_!1 1 bao cao giao KH ve HTCMT vung TNB   12-12-2011 2 2 2" xfId="6831"/>
    <cellStyle name="T_Book1_KH XDCB_2008 lan 2 sua ngay 10-11_!1 1 bao cao giao KH ve HTCMT vung TNB   12-12-2011 2 3" xfId="6832"/>
    <cellStyle name="T_Book1_KH XDCB_2008 lan 2 sua ngay 10-11_!1 1 bao cao giao KH ve HTCMT vung TNB   12-12-2011 2 4" xfId="6833"/>
    <cellStyle name="T_Book1_KH XDCB_2008 lan 2 sua ngay 10-11_!1 1 bao cao giao KH ve HTCMT vung TNB   12-12-2011 3" xfId="6834"/>
    <cellStyle name="T_Book1_KH XDCB_2008 lan 2 sua ngay 10-11_!1 1 bao cao giao KH ve HTCMT vung TNB   12-12-2011 3 2" xfId="6835"/>
    <cellStyle name="T_Book1_KH XDCB_2008 lan 2 sua ngay 10-11_!1 1 bao cao giao KH ve HTCMT vung TNB   12-12-2011 4" xfId="6836"/>
    <cellStyle name="T_Book1_KH XDCB_2008 lan 2 sua ngay 10-11_!1 1 bao cao giao KH ve HTCMT vung TNB   12-12-2011 5" xfId="6837"/>
    <cellStyle name="T_Book1_KH XDCB_2008 lan 2 sua ngay 10-11_Bieu TPCP 2015-xin keo dai 3.2016" xfId="6838"/>
    <cellStyle name="T_Book1_KH XDCB_2008 lan 2 sua ngay 10-11_Bieu TPCP 2015-xin keo dai 3.2016 2" xfId="6839"/>
    <cellStyle name="T_Book1_KH XDCB_2008 lan 2 sua ngay 10-11_KH TPCP vung TNB (03-1-2012)" xfId="6840"/>
    <cellStyle name="T_Book1_KH XDCB_2008 lan 2 sua ngay 10-11_KH TPCP vung TNB (03-1-2012) 2" xfId="6841"/>
    <cellStyle name="T_Book1_KH XDCB_2008 lan 2 sua ngay 10-11_KH TPCP vung TNB (03-1-2012) 2 2" xfId="6842"/>
    <cellStyle name="T_Book1_KH XDCB_2008 lan 2 sua ngay 10-11_KH TPCP vung TNB (03-1-2012) 2 2 2" xfId="6843"/>
    <cellStyle name="T_Book1_KH XDCB_2008 lan 2 sua ngay 10-11_KH TPCP vung TNB (03-1-2012) 2 3" xfId="6844"/>
    <cellStyle name="T_Book1_KH XDCB_2008 lan 2 sua ngay 10-11_KH TPCP vung TNB (03-1-2012) 2 4" xfId="6845"/>
    <cellStyle name="T_Book1_KH XDCB_2008 lan 2 sua ngay 10-11_KH TPCP vung TNB (03-1-2012) 3" xfId="6846"/>
    <cellStyle name="T_Book1_KH XDCB_2008 lan 2 sua ngay 10-11_KH TPCP vung TNB (03-1-2012) 3 2" xfId="6847"/>
    <cellStyle name="T_Book1_KH XDCB_2008 lan 2 sua ngay 10-11_KH TPCP vung TNB (03-1-2012) 4" xfId="6848"/>
    <cellStyle name="T_Book1_KH XDCB_2008 lan 2 sua ngay 10-11_KH TPCP vung TNB (03-1-2012) 5" xfId="6849"/>
    <cellStyle name="T_Book1_KH XDCB_2008 lan 2 sua ngay 10-11_ra soat theo 7356" xfId="6850"/>
    <cellStyle name="T_Book1_KH XDCB_2008 lan 2 sua ngay 10-11_ra soat theo 7356 2" xfId="6851"/>
    <cellStyle name="T_Book1_KH XDCB_2008 lan 2 sua ngay 10-11_ra soat theo 7356_Bao cao no dong XDCB-9590-BYT-Rut gon" xfId="6852"/>
    <cellStyle name="T_Book1_KH XDCB_2008 lan 2 sua ngay 10-11_ra soat theo 7356_Bao cao no dong XDCB-9590-BYT-Rut gon 2" xfId="6853"/>
    <cellStyle name="T_Book1_KH XDCB_2008 lan 2 sua ngay 10-11_ra soat theo 7356_Bieu 11-TPCP KH 2013" xfId="6854"/>
    <cellStyle name="T_Book1_KH XDCB_2008 lan 2 sua ngay 10-11_ra soat theo 7356_Bieu 11-TPCP KH 2013 2" xfId="6855"/>
    <cellStyle name="T_Book1_KH XDCB_2008 lan 2 sua ngay 10-11_TONG HOP CHUNG 3.2.2012 (ban cuoi)" xfId="6856"/>
    <cellStyle name="T_Book1_KH XDCB_2008 lan 2 sua ngay 10-11_TONG HOP CHUNG 3.2.2012 (ban cuoi) 2" xfId="6857"/>
    <cellStyle name="T_Book1_KH XDCB_2008 lan 2 sua ngay 10-11_TONG HOP CHUNG 3.2.2012 (ban cuoi)_Bao cao no dong XDCB-9590-BYT-Rut gon" xfId="6858"/>
    <cellStyle name="T_Book1_KH XDCB_2008 lan 2 sua ngay 10-11_TONG HOP CHUNG 3.2.2012 (ban cuoi)_Bao cao no dong XDCB-9590-BYT-Rut gon 2" xfId="6859"/>
    <cellStyle name="T_Book1_Khoi luong chinh Hang Tom" xfId="6860"/>
    <cellStyle name="T_Book1_Khoi luong chinh Hang Tom 2" xfId="6861"/>
    <cellStyle name="T_Book1_Khoi luong chinh Hang Tom 2 2" xfId="6862"/>
    <cellStyle name="T_Book1_Khoi luong chinh Hang Tom 3" xfId="6863"/>
    <cellStyle name="T_Book1_kien giang 2" xfId="6864"/>
    <cellStyle name="T_Book1_kien giang 2 2" xfId="6865"/>
    <cellStyle name="T_Book1_kien giang 2 2 2" xfId="6866"/>
    <cellStyle name="T_Book1_kien giang 2 2 2 2" xfId="6867"/>
    <cellStyle name="T_Book1_kien giang 2 2 3" xfId="6868"/>
    <cellStyle name="T_Book1_kien giang 2 2 4" xfId="6869"/>
    <cellStyle name="T_Book1_kien giang 2 3" xfId="6870"/>
    <cellStyle name="T_Book1_kien giang 2 3 2" xfId="6871"/>
    <cellStyle name="T_Book1_kien giang 2 4" xfId="6872"/>
    <cellStyle name="T_Book1_kien giang 2 5" xfId="6873"/>
    <cellStyle name="T_Book1_Luy ke von ung nam 2011 -Thoa gui ngay 12-8-2012" xfId="6874"/>
    <cellStyle name="T_Book1_Luy ke von ung nam 2011 -Thoa gui ngay 12-8-2012 2" xfId="6875"/>
    <cellStyle name="T_Book1_Luy ke von ung nam 2011 -Thoa gui ngay 12-8-2012 2 2" xfId="6876"/>
    <cellStyle name="T_Book1_Luy ke von ung nam 2011 -Thoa gui ngay 12-8-2012 2 2 2" xfId="6877"/>
    <cellStyle name="T_Book1_Luy ke von ung nam 2011 -Thoa gui ngay 12-8-2012 2 3" xfId="6878"/>
    <cellStyle name="T_Book1_Luy ke von ung nam 2011 -Thoa gui ngay 12-8-2012 2 4" xfId="6879"/>
    <cellStyle name="T_Book1_Luy ke von ung nam 2011 -Thoa gui ngay 12-8-2012 3" xfId="6880"/>
    <cellStyle name="T_Book1_Luy ke von ung nam 2011 -Thoa gui ngay 12-8-2012 3 2" xfId="6881"/>
    <cellStyle name="T_Book1_Luy ke von ung nam 2011 -Thoa gui ngay 12-8-2012 4" xfId="6882"/>
    <cellStyle name="T_Book1_Luy ke von ung nam 2011 -Thoa gui ngay 12-8-2012 5" xfId="6883"/>
    <cellStyle name="T_Book1_Luy ke von ung nam 2011 -Thoa gui ngay 12-8-2012_!1 1 bao cao giao KH ve HTCMT vung TNB   12-12-2011" xfId="6884"/>
    <cellStyle name="T_Book1_Luy ke von ung nam 2011 -Thoa gui ngay 12-8-2012_!1 1 bao cao giao KH ve HTCMT vung TNB   12-12-2011 2" xfId="6885"/>
    <cellStyle name="T_Book1_Luy ke von ung nam 2011 -Thoa gui ngay 12-8-2012_!1 1 bao cao giao KH ve HTCMT vung TNB   12-12-2011 2 2" xfId="6886"/>
    <cellStyle name="T_Book1_Luy ke von ung nam 2011 -Thoa gui ngay 12-8-2012_!1 1 bao cao giao KH ve HTCMT vung TNB   12-12-2011 2 2 2" xfId="6887"/>
    <cellStyle name="T_Book1_Luy ke von ung nam 2011 -Thoa gui ngay 12-8-2012_!1 1 bao cao giao KH ve HTCMT vung TNB   12-12-2011 2 3" xfId="6888"/>
    <cellStyle name="T_Book1_Luy ke von ung nam 2011 -Thoa gui ngay 12-8-2012_!1 1 bao cao giao KH ve HTCMT vung TNB   12-12-2011 2 4" xfId="6889"/>
    <cellStyle name="T_Book1_Luy ke von ung nam 2011 -Thoa gui ngay 12-8-2012_!1 1 bao cao giao KH ve HTCMT vung TNB   12-12-2011 3" xfId="6890"/>
    <cellStyle name="T_Book1_Luy ke von ung nam 2011 -Thoa gui ngay 12-8-2012_!1 1 bao cao giao KH ve HTCMT vung TNB   12-12-2011 3 2" xfId="6891"/>
    <cellStyle name="T_Book1_Luy ke von ung nam 2011 -Thoa gui ngay 12-8-2012_!1 1 bao cao giao KH ve HTCMT vung TNB   12-12-2011 4" xfId="6892"/>
    <cellStyle name="T_Book1_Luy ke von ung nam 2011 -Thoa gui ngay 12-8-2012_!1 1 bao cao giao KH ve HTCMT vung TNB   12-12-2011 5" xfId="6893"/>
    <cellStyle name="T_Book1_Luy ke von ung nam 2011 -Thoa gui ngay 12-8-2012_Bieu TPCP 2015-xin keo dai 3.2016" xfId="6894"/>
    <cellStyle name="T_Book1_Luy ke von ung nam 2011 -Thoa gui ngay 12-8-2012_Bieu TPCP 2015-xin keo dai 3.2016 2" xfId="6895"/>
    <cellStyle name="T_Book1_Luy ke von ung nam 2011 -Thoa gui ngay 12-8-2012_KH TPCP vung TNB (03-1-2012)" xfId="6896"/>
    <cellStyle name="T_Book1_Luy ke von ung nam 2011 -Thoa gui ngay 12-8-2012_KH TPCP vung TNB (03-1-2012) 2" xfId="6897"/>
    <cellStyle name="T_Book1_Luy ke von ung nam 2011 -Thoa gui ngay 12-8-2012_KH TPCP vung TNB (03-1-2012) 2 2" xfId="6898"/>
    <cellStyle name="T_Book1_Luy ke von ung nam 2011 -Thoa gui ngay 12-8-2012_KH TPCP vung TNB (03-1-2012) 2 2 2" xfId="6899"/>
    <cellStyle name="T_Book1_Luy ke von ung nam 2011 -Thoa gui ngay 12-8-2012_KH TPCP vung TNB (03-1-2012) 2 3" xfId="6900"/>
    <cellStyle name="T_Book1_Luy ke von ung nam 2011 -Thoa gui ngay 12-8-2012_KH TPCP vung TNB (03-1-2012) 2 4" xfId="6901"/>
    <cellStyle name="T_Book1_Luy ke von ung nam 2011 -Thoa gui ngay 12-8-2012_KH TPCP vung TNB (03-1-2012) 3" xfId="6902"/>
    <cellStyle name="T_Book1_Luy ke von ung nam 2011 -Thoa gui ngay 12-8-2012_KH TPCP vung TNB (03-1-2012) 3 2" xfId="6903"/>
    <cellStyle name="T_Book1_Luy ke von ung nam 2011 -Thoa gui ngay 12-8-2012_KH TPCP vung TNB (03-1-2012) 4" xfId="6904"/>
    <cellStyle name="T_Book1_Luy ke von ung nam 2011 -Thoa gui ngay 12-8-2012_KH TPCP vung TNB (03-1-2012) 5" xfId="6905"/>
    <cellStyle name="T_Book1_Luy ke von ung nam 2011 -Thoa gui ngay 12-8-2012_ra soat theo 7356" xfId="6906"/>
    <cellStyle name="T_Book1_Luy ke von ung nam 2011 -Thoa gui ngay 12-8-2012_ra soat theo 7356 2" xfId="6907"/>
    <cellStyle name="T_Book1_Luy ke von ung nam 2011 -Thoa gui ngay 12-8-2012_ra soat theo 7356_Bao cao no dong XDCB-9590-BYT-Rut gon" xfId="6908"/>
    <cellStyle name="T_Book1_Luy ke von ung nam 2011 -Thoa gui ngay 12-8-2012_ra soat theo 7356_Bao cao no dong XDCB-9590-BYT-Rut gon 2" xfId="6909"/>
    <cellStyle name="T_Book1_Luy ke von ung nam 2011 -Thoa gui ngay 12-8-2012_ra soat theo 7356_Bieu 11-TPCP KH 2013" xfId="6910"/>
    <cellStyle name="T_Book1_Luy ke von ung nam 2011 -Thoa gui ngay 12-8-2012_ra soat theo 7356_Bieu 11-TPCP KH 2013 2" xfId="6911"/>
    <cellStyle name="T_Book1_Luy ke von ung nam 2011 -Thoa gui ngay 12-8-2012_TONG HOP CHUNG 3.2.2012 (ban cuoi)" xfId="6912"/>
    <cellStyle name="T_Book1_Luy ke von ung nam 2011 -Thoa gui ngay 12-8-2012_TONG HOP CHUNG 3.2.2012 (ban cuoi) 2" xfId="6913"/>
    <cellStyle name="T_Book1_Luy ke von ung nam 2011 -Thoa gui ngay 12-8-2012_TONG HOP CHUNG 3.2.2012 (ban cuoi)_Bao cao no dong XDCB-9590-BYT-Rut gon" xfId="6914"/>
    <cellStyle name="T_Book1_Luy ke von ung nam 2011 -Thoa gui ngay 12-8-2012_TONG HOP CHUNG 3.2.2012 (ban cuoi)_Bao cao no dong XDCB-9590-BYT-Rut gon 2" xfId="6915"/>
    <cellStyle name="T_Book1_Nhu cau von ung truoc 2011 Tha h Hoa + Nge An gui TW" xfId="6916"/>
    <cellStyle name="T_Book1_Nhu cau von ung truoc 2011 Tha h Hoa + Nge An gui TW 2" xfId="6917"/>
    <cellStyle name="T_Book1_Nhu cau von ung truoc 2011 Tha h Hoa + Nge An gui TW 2 2" xfId="6918"/>
    <cellStyle name="T_Book1_Nhu cau von ung truoc 2011 Tha h Hoa + Nge An gui TW 2 2 2" xfId="6919"/>
    <cellStyle name="T_Book1_Nhu cau von ung truoc 2011 Tha h Hoa + Nge An gui TW 2 3" xfId="6920"/>
    <cellStyle name="T_Book1_Nhu cau von ung truoc 2011 Tha h Hoa + Nge An gui TW 2 4" xfId="6921"/>
    <cellStyle name="T_Book1_Nhu cau von ung truoc 2011 Tha h Hoa + Nge An gui TW 3" xfId="6922"/>
    <cellStyle name="T_Book1_Nhu cau von ung truoc 2011 Tha h Hoa + Nge An gui TW 3 2" xfId="6923"/>
    <cellStyle name="T_Book1_Nhu cau von ung truoc 2011 Tha h Hoa + Nge An gui TW 4" xfId="6924"/>
    <cellStyle name="T_Book1_Nhu cau von ung truoc 2011 Tha h Hoa + Nge An gui TW 5" xfId="6925"/>
    <cellStyle name="T_Book1_Nhu cau von ung truoc 2011 Tha h Hoa + Nge An gui TW_!1 1 bao cao giao KH ve HTCMT vung TNB   12-12-2011" xfId="6926"/>
    <cellStyle name="T_Book1_Nhu cau von ung truoc 2011 Tha h Hoa + Nge An gui TW_!1 1 bao cao giao KH ve HTCMT vung TNB   12-12-2011 2" xfId="6927"/>
    <cellStyle name="T_Book1_Nhu cau von ung truoc 2011 Tha h Hoa + Nge An gui TW_!1 1 bao cao giao KH ve HTCMT vung TNB   12-12-2011 2 2" xfId="6928"/>
    <cellStyle name="T_Book1_Nhu cau von ung truoc 2011 Tha h Hoa + Nge An gui TW_!1 1 bao cao giao KH ve HTCMT vung TNB   12-12-2011 2 2 2" xfId="6929"/>
    <cellStyle name="T_Book1_Nhu cau von ung truoc 2011 Tha h Hoa + Nge An gui TW_!1 1 bao cao giao KH ve HTCMT vung TNB   12-12-2011 2 3" xfId="6930"/>
    <cellStyle name="T_Book1_Nhu cau von ung truoc 2011 Tha h Hoa + Nge An gui TW_!1 1 bao cao giao KH ve HTCMT vung TNB   12-12-2011 2 4" xfId="6931"/>
    <cellStyle name="T_Book1_Nhu cau von ung truoc 2011 Tha h Hoa + Nge An gui TW_!1 1 bao cao giao KH ve HTCMT vung TNB   12-12-2011 3" xfId="6932"/>
    <cellStyle name="T_Book1_Nhu cau von ung truoc 2011 Tha h Hoa + Nge An gui TW_!1 1 bao cao giao KH ve HTCMT vung TNB   12-12-2011 3 2" xfId="6933"/>
    <cellStyle name="T_Book1_Nhu cau von ung truoc 2011 Tha h Hoa + Nge An gui TW_!1 1 bao cao giao KH ve HTCMT vung TNB   12-12-2011 4" xfId="6934"/>
    <cellStyle name="T_Book1_Nhu cau von ung truoc 2011 Tha h Hoa + Nge An gui TW_!1 1 bao cao giao KH ve HTCMT vung TNB   12-12-2011 5" xfId="6935"/>
    <cellStyle name="T_Book1_Nhu cau von ung truoc 2011 Tha h Hoa + Nge An gui TW_Bieu4HTMT" xfId="6936"/>
    <cellStyle name="T_Book1_Nhu cau von ung truoc 2011 Tha h Hoa + Nge An gui TW_Bieu4HTMT 2" xfId="6937"/>
    <cellStyle name="T_Book1_Nhu cau von ung truoc 2011 Tha h Hoa + Nge An gui TW_Bieu4HTMT 2 2" xfId="6938"/>
    <cellStyle name="T_Book1_Nhu cau von ung truoc 2011 Tha h Hoa + Nge An gui TW_Bieu4HTMT 2 2 2" xfId="6939"/>
    <cellStyle name="T_Book1_Nhu cau von ung truoc 2011 Tha h Hoa + Nge An gui TW_Bieu4HTMT 2 3" xfId="6940"/>
    <cellStyle name="T_Book1_Nhu cau von ung truoc 2011 Tha h Hoa + Nge An gui TW_Bieu4HTMT 2 4" xfId="6941"/>
    <cellStyle name="T_Book1_Nhu cau von ung truoc 2011 Tha h Hoa + Nge An gui TW_Bieu4HTMT 3" xfId="6942"/>
    <cellStyle name="T_Book1_Nhu cau von ung truoc 2011 Tha h Hoa + Nge An gui TW_Bieu4HTMT 3 2" xfId="6943"/>
    <cellStyle name="T_Book1_Nhu cau von ung truoc 2011 Tha h Hoa + Nge An gui TW_Bieu4HTMT 4" xfId="6944"/>
    <cellStyle name="T_Book1_Nhu cau von ung truoc 2011 Tha h Hoa + Nge An gui TW_Bieu4HTMT 5" xfId="6945"/>
    <cellStyle name="T_Book1_Nhu cau von ung truoc 2011 Tha h Hoa + Nge An gui TW_Bieu4HTMT_!1 1 bao cao giao KH ve HTCMT vung TNB   12-12-2011" xfId="6946"/>
    <cellStyle name="T_Book1_Nhu cau von ung truoc 2011 Tha h Hoa + Nge An gui TW_Bieu4HTMT_!1 1 bao cao giao KH ve HTCMT vung TNB   12-12-2011 2" xfId="6947"/>
    <cellStyle name="T_Book1_Nhu cau von ung truoc 2011 Tha h Hoa + Nge An gui TW_Bieu4HTMT_!1 1 bao cao giao KH ve HTCMT vung TNB   12-12-2011 2 2" xfId="6948"/>
    <cellStyle name="T_Book1_Nhu cau von ung truoc 2011 Tha h Hoa + Nge An gui TW_Bieu4HTMT_!1 1 bao cao giao KH ve HTCMT vung TNB   12-12-2011 2 2 2" xfId="6949"/>
    <cellStyle name="T_Book1_Nhu cau von ung truoc 2011 Tha h Hoa + Nge An gui TW_Bieu4HTMT_!1 1 bao cao giao KH ve HTCMT vung TNB   12-12-2011 2 3" xfId="6950"/>
    <cellStyle name="T_Book1_Nhu cau von ung truoc 2011 Tha h Hoa + Nge An gui TW_Bieu4HTMT_!1 1 bao cao giao KH ve HTCMT vung TNB   12-12-2011 2 4" xfId="6951"/>
    <cellStyle name="T_Book1_Nhu cau von ung truoc 2011 Tha h Hoa + Nge An gui TW_Bieu4HTMT_!1 1 bao cao giao KH ve HTCMT vung TNB   12-12-2011 3" xfId="6952"/>
    <cellStyle name="T_Book1_Nhu cau von ung truoc 2011 Tha h Hoa + Nge An gui TW_Bieu4HTMT_!1 1 bao cao giao KH ve HTCMT vung TNB   12-12-2011 3 2" xfId="6953"/>
    <cellStyle name="T_Book1_Nhu cau von ung truoc 2011 Tha h Hoa + Nge An gui TW_Bieu4HTMT_!1 1 bao cao giao KH ve HTCMT vung TNB   12-12-2011 4" xfId="6954"/>
    <cellStyle name="T_Book1_Nhu cau von ung truoc 2011 Tha h Hoa + Nge An gui TW_Bieu4HTMT_!1 1 bao cao giao KH ve HTCMT vung TNB   12-12-2011 5" xfId="6955"/>
    <cellStyle name="T_Book1_Nhu cau von ung truoc 2011 Tha h Hoa + Nge An gui TW_Bieu4HTMT_KH TPCP vung TNB (03-1-2012)" xfId="6956"/>
    <cellStyle name="T_Book1_Nhu cau von ung truoc 2011 Tha h Hoa + Nge An gui TW_Bieu4HTMT_KH TPCP vung TNB (03-1-2012) 2" xfId="6957"/>
    <cellStyle name="T_Book1_Nhu cau von ung truoc 2011 Tha h Hoa + Nge An gui TW_Bieu4HTMT_KH TPCP vung TNB (03-1-2012) 2 2" xfId="6958"/>
    <cellStyle name="T_Book1_Nhu cau von ung truoc 2011 Tha h Hoa + Nge An gui TW_Bieu4HTMT_KH TPCP vung TNB (03-1-2012) 2 2 2" xfId="6959"/>
    <cellStyle name="T_Book1_Nhu cau von ung truoc 2011 Tha h Hoa + Nge An gui TW_Bieu4HTMT_KH TPCP vung TNB (03-1-2012) 2 3" xfId="6960"/>
    <cellStyle name="T_Book1_Nhu cau von ung truoc 2011 Tha h Hoa + Nge An gui TW_Bieu4HTMT_KH TPCP vung TNB (03-1-2012) 2 4" xfId="6961"/>
    <cellStyle name="T_Book1_Nhu cau von ung truoc 2011 Tha h Hoa + Nge An gui TW_Bieu4HTMT_KH TPCP vung TNB (03-1-2012) 3" xfId="6962"/>
    <cellStyle name="T_Book1_Nhu cau von ung truoc 2011 Tha h Hoa + Nge An gui TW_Bieu4HTMT_KH TPCP vung TNB (03-1-2012) 3 2" xfId="6963"/>
    <cellStyle name="T_Book1_Nhu cau von ung truoc 2011 Tha h Hoa + Nge An gui TW_Bieu4HTMT_KH TPCP vung TNB (03-1-2012) 4" xfId="6964"/>
    <cellStyle name="T_Book1_Nhu cau von ung truoc 2011 Tha h Hoa + Nge An gui TW_Bieu4HTMT_KH TPCP vung TNB (03-1-2012) 5" xfId="6965"/>
    <cellStyle name="T_Book1_Nhu cau von ung truoc 2011 Tha h Hoa + Nge An gui TW_KH TPCP vung TNB (03-1-2012)" xfId="6966"/>
    <cellStyle name="T_Book1_Nhu cau von ung truoc 2011 Tha h Hoa + Nge An gui TW_KH TPCP vung TNB (03-1-2012) 2" xfId="6967"/>
    <cellStyle name="T_Book1_Nhu cau von ung truoc 2011 Tha h Hoa + Nge An gui TW_KH TPCP vung TNB (03-1-2012) 2 2" xfId="6968"/>
    <cellStyle name="T_Book1_Nhu cau von ung truoc 2011 Tha h Hoa + Nge An gui TW_KH TPCP vung TNB (03-1-2012) 2 2 2" xfId="6969"/>
    <cellStyle name="T_Book1_Nhu cau von ung truoc 2011 Tha h Hoa + Nge An gui TW_KH TPCP vung TNB (03-1-2012) 2 3" xfId="6970"/>
    <cellStyle name="T_Book1_Nhu cau von ung truoc 2011 Tha h Hoa + Nge An gui TW_KH TPCP vung TNB (03-1-2012) 2 4" xfId="6971"/>
    <cellStyle name="T_Book1_Nhu cau von ung truoc 2011 Tha h Hoa + Nge An gui TW_KH TPCP vung TNB (03-1-2012) 3" xfId="6972"/>
    <cellStyle name="T_Book1_Nhu cau von ung truoc 2011 Tha h Hoa + Nge An gui TW_KH TPCP vung TNB (03-1-2012) 3 2" xfId="6973"/>
    <cellStyle name="T_Book1_Nhu cau von ung truoc 2011 Tha h Hoa + Nge An gui TW_KH TPCP vung TNB (03-1-2012) 4" xfId="6974"/>
    <cellStyle name="T_Book1_Nhu cau von ung truoc 2011 Tha h Hoa + Nge An gui TW_KH TPCP vung TNB (03-1-2012) 5" xfId="6975"/>
    <cellStyle name="T_Book1_Nhu cau von ung truoc 2011 Tha h Hoa + Nge An gui TW_ra soat theo 7356" xfId="6976"/>
    <cellStyle name="T_Book1_Nhu cau von ung truoc 2011 Tha h Hoa + Nge An gui TW_ra soat theo 7356 2" xfId="6977"/>
    <cellStyle name="T_Book1_Nhu cau von ung truoc 2011 Tha h Hoa + Nge An gui TW_ra soat theo 7356_Bao cao no dong XDCB-9590-BYT-Rut gon" xfId="6978"/>
    <cellStyle name="T_Book1_Nhu cau von ung truoc 2011 Tha h Hoa + Nge An gui TW_ra soat theo 7356_Bao cao no dong XDCB-9590-BYT-Rut gon 2" xfId="6979"/>
    <cellStyle name="T_Book1_Nhu cau von ung truoc 2011 Tha h Hoa + Nge An gui TW_ra soat theo 7356_Bieu 11-TPCP KH 2013" xfId="6980"/>
    <cellStyle name="T_Book1_Nhu cau von ung truoc 2011 Tha h Hoa + Nge An gui TW_ra soat theo 7356_Bieu 11-TPCP KH 2013 2" xfId="6981"/>
    <cellStyle name="T_Book1_Nhu cau von ung truoc 2011 Tha h Hoa + Nge An gui TW_TONG HOP CHUNG 3.2.2012 (ban cuoi)" xfId="6982"/>
    <cellStyle name="T_Book1_Nhu cau von ung truoc 2011 Tha h Hoa + Nge An gui TW_TONG HOP CHUNG 3.2.2012 (ban cuoi) 2" xfId="6983"/>
    <cellStyle name="T_Book1_Nhu cau von ung truoc 2011 Tha h Hoa + Nge An gui TW_TONG HOP CHUNG 3.2.2012 (ban cuoi)_Bao cao no dong XDCB-9590-BYT-Rut gon" xfId="6984"/>
    <cellStyle name="T_Book1_Nhu cau von ung truoc 2011 Tha h Hoa + Nge An gui TW_TONG HOP CHUNG 3.2.2012 (ban cuoi)_Bao cao no dong XDCB-9590-BYT-Rut gon 2" xfId="6985"/>
    <cellStyle name="T_Book1_Phu luc De cuong KS tai Cuc Thue QN- 2014" xfId="1317"/>
    <cellStyle name="T_Book1_Phu luc De cuong KS tai Cuc Thue QN- 2014 2" xfId="1318"/>
    <cellStyle name="T_Book1_phu luc tong ket tinh hinh TH giai doan 03-10 (ngay 30)" xfId="6986"/>
    <cellStyle name="T_Book1_phu luc tong ket tinh hinh TH giai doan 03-10 (ngay 30) 2" xfId="6987"/>
    <cellStyle name="T_Book1_phu luc tong ket tinh hinh TH giai doan 03-10 (ngay 30) 2 2" xfId="6988"/>
    <cellStyle name="T_Book1_phu luc tong ket tinh hinh TH giai doan 03-10 (ngay 30) 2 2 2" xfId="6989"/>
    <cellStyle name="T_Book1_phu luc tong ket tinh hinh TH giai doan 03-10 (ngay 30) 2 3" xfId="6990"/>
    <cellStyle name="T_Book1_phu luc tong ket tinh hinh TH giai doan 03-10 (ngay 30) 2 4" xfId="6991"/>
    <cellStyle name="T_Book1_phu luc tong ket tinh hinh TH giai doan 03-10 (ngay 30) 3" xfId="6992"/>
    <cellStyle name="T_Book1_phu luc tong ket tinh hinh TH giai doan 03-10 (ngay 30) 3 2" xfId="6993"/>
    <cellStyle name="T_Book1_phu luc tong ket tinh hinh TH giai doan 03-10 (ngay 30) 4" xfId="6994"/>
    <cellStyle name="T_Book1_phu luc tong ket tinh hinh TH giai doan 03-10 (ngay 30) 5" xfId="6995"/>
    <cellStyle name="T_Book1_phu luc tong ket tinh hinh TH giai doan 03-10 (ngay 30)_!1 1 bao cao giao KH ve HTCMT vung TNB   12-12-2011" xfId="6996"/>
    <cellStyle name="T_Book1_phu luc tong ket tinh hinh TH giai doan 03-10 (ngay 30)_!1 1 bao cao giao KH ve HTCMT vung TNB   12-12-2011 2" xfId="6997"/>
    <cellStyle name="T_Book1_phu luc tong ket tinh hinh TH giai doan 03-10 (ngay 30)_!1 1 bao cao giao KH ve HTCMT vung TNB   12-12-2011 2 2" xfId="6998"/>
    <cellStyle name="T_Book1_phu luc tong ket tinh hinh TH giai doan 03-10 (ngay 30)_!1 1 bao cao giao KH ve HTCMT vung TNB   12-12-2011 2 2 2" xfId="6999"/>
    <cellStyle name="T_Book1_phu luc tong ket tinh hinh TH giai doan 03-10 (ngay 30)_!1 1 bao cao giao KH ve HTCMT vung TNB   12-12-2011 2 3" xfId="7000"/>
    <cellStyle name="T_Book1_phu luc tong ket tinh hinh TH giai doan 03-10 (ngay 30)_!1 1 bao cao giao KH ve HTCMT vung TNB   12-12-2011 2 4" xfId="7001"/>
    <cellStyle name="T_Book1_phu luc tong ket tinh hinh TH giai doan 03-10 (ngay 30)_!1 1 bao cao giao KH ve HTCMT vung TNB   12-12-2011 3" xfId="7002"/>
    <cellStyle name="T_Book1_phu luc tong ket tinh hinh TH giai doan 03-10 (ngay 30)_!1 1 bao cao giao KH ve HTCMT vung TNB   12-12-2011 3 2" xfId="7003"/>
    <cellStyle name="T_Book1_phu luc tong ket tinh hinh TH giai doan 03-10 (ngay 30)_!1 1 bao cao giao KH ve HTCMT vung TNB   12-12-2011 4" xfId="7004"/>
    <cellStyle name="T_Book1_phu luc tong ket tinh hinh TH giai doan 03-10 (ngay 30)_!1 1 bao cao giao KH ve HTCMT vung TNB   12-12-2011 5" xfId="7005"/>
    <cellStyle name="T_Book1_phu luc tong ket tinh hinh TH giai doan 03-10 (ngay 30)_Bieu TPCP 2015-xin keo dai 3.2016" xfId="7006"/>
    <cellStyle name="T_Book1_phu luc tong ket tinh hinh TH giai doan 03-10 (ngay 30)_Bieu TPCP 2015-xin keo dai 3.2016 2" xfId="7007"/>
    <cellStyle name="T_Book1_phu luc tong ket tinh hinh TH giai doan 03-10 (ngay 30)_KH TPCP vung TNB (03-1-2012)" xfId="7008"/>
    <cellStyle name="T_Book1_phu luc tong ket tinh hinh TH giai doan 03-10 (ngay 30)_KH TPCP vung TNB (03-1-2012) 2" xfId="7009"/>
    <cellStyle name="T_Book1_phu luc tong ket tinh hinh TH giai doan 03-10 (ngay 30)_KH TPCP vung TNB (03-1-2012) 2 2" xfId="7010"/>
    <cellStyle name="T_Book1_phu luc tong ket tinh hinh TH giai doan 03-10 (ngay 30)_KH TPCP vung TNB (03-1-2012) 2 2 2" xfId="7011"/>
    <cellStyle name="T_Book1_phu luc tong ket tinh hinh TH giai doan 03-10 (ngay 30)_KH TPCP vung TNB (03-1-2012) 2 3" xfId="7012"/>
    <cellStyle name="T_Book1_phu luc tong ket tinh hinh TH giai doan 03-10 (ngay 30)_KH TPCP vung TNB (03-1-2012) 2 4" xfId="7013"/>
    <cellStyle name="T_Book1_phu luc tong ket tinh hinh TH giai doan 03-10 (ngay 30)_KH TPCP vung TNB (03-1-2012) 3" xfId="7014"/>
    <cellStyle name="T_Book1_phu luc tong ket tinh hinh TH giai doan 03-10 (ngay 30)_KH TPCP vung TNB (03-1-2012) 3 2" xfId="7015"/>
    <cellStyle name="T_Book1_phu luc tong ket tinh hinh TH giai doan 03-10 (ngay 30)_KH TPCP vung TNB (03-1-2012) 4" xfId="7016"/>
    <cellStyle name="T_Book1_phu luc tong ket tinh hinh TH giai doan 03-10 (ngay 30)_KH TPCP vung TNB (03-1-2012) 5" xfId="7017"/>
    <cellStyle name="T_Book1_phu luc tong ket tinh hinh TH giai doan 03-10 (ngay 30)_ra soat theo 7356" xfId="7018"/>
    <cellStyle name="T_Book1_phu luc tong ket tinh hinh TH giai doan 03-10 (ngay 30)_ra soat theo 7356 2" xfId="7019"/>
    <cellStyle name="T_Book1_phu luc tong ket tinh hinh TH giai doan 03-10 (ngay 30)_ra soat theo 7356_Bao cao no dong XDCB-9590-BYT-Rut gon" xfId="7020"/>
    <cellStyle name="T_Book1_phu luc tong ket tinh hinh TH giai doan 03-10 (ngay 30)_ra soat theo 7356_Bao cao no dong XDCB-9590-BYT-Rut gon 2" xfId="7021"/>
    <cellStyle name="T_Book1_phu luc tong ket tinh hinh TH giai doan 03-10 (ngay 30)_ra soat theo 7356_Bieu 11-TPCP KH 2013" xfId="7022"/>
    <cellStyle name="T_Book1_phu luc tong ket tinh hinh TH giai doan 03-10 (ngay 30)_ra soat theo 7356_Bieu 11-TPCP KH 2013 2" xfId="7023"/>
    <cellStyle name="T_Book1_phu luc tong ket tinh hinh TH giai doan 03-10 (ngay 30)_TONG HOP CHUNG 3.2.2012 (ban cuoi)" xfId="7024"/>
    <cellStyle name="T_Book1_phu luc tong ket tinh hinh TH giai doan 03-10 (ngay 30)_TONG HOP CHUNG 3.2.2012 (ban cuoi) 2" xfId="7025"/>
    <cellStyle name="T_Book1_phu luc tong ket tinh hinh TH giai doan 03-10 (ngay 30)_TONG HOP CHUNG 3.2.2012 (ban cuoi)_Bao cao no dong XDCB-9590-BYT-Rut gon" xfId="7026"/>
    <cellStyle name="T_Book1_phu luc tong ket tinh hinh TH giai doan 03-10 (ngay 30)_TONG HOP CHUNG 3.2.2012 (ban cuoi)_Bao cao no dong XDCB-9590-BYT-Rut gon 2" xfId="7027"/>
    <cellStyle name="T_Book1_ra soat theo 7356" xfId="7028"/>
    <cellStyle name="T_Book1_ra soat theo 7356 2" xfId="7029"/>
    <cellStyle name="T_Book1_ra soat theo 7356_Bao cao no dong XDCB-9590-BYT-Rut gon" xfId="7030"/>
    <cellStyle name="T_Book1_ra soat theo 7356_Bao cao no dong XDCB-9590-BYT-Rut gon 2" xfId="7031"/>
    <cellStyle name="T_Book1_ra soat theo 7356_Bieu 11-TPCP KH 2013" xfId="7032"/>
    <cellStyle name="T_Book1_ra soat theo 7356_Bieu 11-TPCP KH 2013 2" xfId="7033"/>
    <cellStyle name="T_Book1_TH ung tren 70%-Ra soat phap ly-8-6 (dung de chuyen vao vu TH)" xfId="7034"/>
    <cellStyle name="T_Book1_TH ung tren 70%-Ra soat phap ly-8-6 (dung de chuyen vao vu TH) 2" xfId="7035"/>
    <cellStyle name="T_Book1_TH ung tren 70%-Ra soat phap ly-8-6 (dung de chuyen vao vu TH) 2 2" xfId="7036"/>
    <cellStyle name="T_Book1_TH ung tren 70%-Ra soat phap ly-8-6 (dung de chuyen vao vu TH) 2 2 2" xfId="7037"/>
    <cellStyle name="T_Book1_TH ung tren 70%-Ra soat phap ly-8-6 (dung de chuyen vao vu TH) 2 3" xfId="7038"/>
    <cellStyle name="T_Book1_TH ung tren 70%-Ra soat phap ly-8-6 (dung de chuyen vao vu TH) 2 4" xfId="7039"/>
    <cellStyle name="T_Book1_TH ung tren 70%-Ra soat phap ly-8-6 (dung de chuyen vao vu TH) 3" xfId="7040"/>
    <cellStyle name="T_Book1_TH ung tren 70%-Ra soat phap ly-8-6 (dung de chuyen vao vu TH) 3 2" xfId="7041"/>
    <cellStyle name="T_Book1_TH ung tren 70%-Ra soat phap ly-8-6 (dung de chuyen vao vu TH) 4" xfId="7042"/>
    <cellStyle name="T_Book1_TH ung tren 70%-Ra soat phap ly-8-6 (dung de chuyen vao vu TH) 5" xfId="7043"/>
    <cellStyle name="T_Book1_TH ung tren 70%-Ra soat phap ly-8-6 (dung de chuyen vao vu TH)_!1 1 bao cao giao KH ve HTCMT vung TNB   12-12-2011" xfId="7044"/>
    <cellStyle name="T_Book1_TH ung tren 70%-Ra soat phap ly-8-6 (dung de chuyen vao vu TH)_!1 1 bao cao giao KH ve HTCMT vung TNB   12-12-2011 2" xfId="7045"/>
    <cellStyle name="T_Book1_TH ung tren 70%-Ra soat phap ly-8-6 (dung de chuyen vao vu TH)_!1 1 bao cao giao KH ve HTCMT vung TNB   12-12-2011 2 2" xfId="7046"/>
    <cellStyle name="T_Book1_TH ung tren 70%-Ra soat phap ly-8-6 (dung de chuyen vao vu TH)_!1 1 bao cao giao KH ve HTCMT vung TNB   12-12-2011 2 2 2" xfId="7047"/>
    <cellStyle name="T_Book1_TH ung tren 70%-Ra soat phap ly-8-6 (dung de chuyen vao vu TH)_!1 1 bao cao giao KH ve HTCMT vung TNB   12-12-2011 2 3" xfId="7048"/>
    <cellStyle name="T_Book1_TH ung tren 70%-Ra soat phap ly-8-6 (dung de chuyen vao vu TH)_!1 1 bao cao giao KH ve HTCMT vung TNB   12-12-2011 2 4" xfId="7049"/>
    <cellStyle name="T_Book1_TH ung tren 70%-Ra soat phap ly-8-6 (dung de chuyen vao vu TH)_!1 1 bao cao giao KH ve HTCMT vung TNB   12-12-2011 3" xfId="7050"/>
    <cellStyle name="T_Book1_TH ung tren 70%-Ra soat phap ly-8-6 (dung de chuyen vao vu TH)_!1 1 bao cao giao KH ve HTCMT vung TNB   12-12-2011 3 2" xfId="7051"/>
    <cellStyle name="T_Book1_TH ung tren 70%-Ra soat phap ly-8-6 (dung de chuyen vao vu TH)_!1 1 bao cao giao KH ve HTCMT vung TNB   12-12-2011 4" xfId="7052"/>
    <cellStyle name="T_Book1_TH ung tren 70%-Ra soat phap ly-8-6 (dung de chuyen vao vu TH)_!1 1 bao cao giao KH ve HTCMT vung TNB   12-12-2011 5" xfId="7053"/>
    <cellStyle name="T_Book1_TH ung tren 70%-Ra soat phap ly-8-6 (dung de chuyen vao vu TH)_Bieu TPCP 2015-xin keo dai 3.2016" xfId="7054"/>
    <cellStyle name="T_Book1_TH ung tren 70%-Ra soat phap ly-8-6 (dung de chuyen vao vu TH)_Bieu TPCP 2015-xin keo dai 3.2016 2" xfId="7055"/>
    <cellStyle name="T_Book1_TH ung tren 70%-Ra soat phap ly-8-6 (dung de chuyen vao vu TH)_Bieu4HTMT" xfId="7056"/>
    <cellStyle name="T_Book1_TH ung tren 70%-Ra soat phap ly-8-6 (dung de chuyen vao vu TH)_Bieu4HTMT 2" xfId="7057"/>
    <cellStyle name="T_Book1_TH ung tren 70%-Ra soat phap ly-8-6 (dung de chuyen vao vu TH)_Bieu4HTMT 2 2" xfId="7058"/>
    <cellStyle name="T_Book1_TH ung tren 70%-Ra soat phap ly-8-6 (dung de chuyen vao vu TH)_Bieu4HTMT 2 2 2" xfId="7059"/>
    <cellStyle name="T_Book1_TH ung tren 70%-Ra soat phap ly-8-6 (dung de chuyen vao vu TH)_Bieu4HTMT 2 3" xfId="7060"/>
    <cellStyle name="T_Book1_TH ung tren 70%-Ra soat phap ly-8-6 (dung de chuyen vao vu TH)_Bieu4HTMT 2 4" xfId="7061"/>
    <cellStyle name="T_Book1_TH ung tren 70%-Ra soat phap ly-8-6 (dung de chuyen vao vu TH)_Bieu4HTMT 3" xfId="7062"/>
    <cellStyle name="T_Book1_TH ung tren 70%-Ra soat phap ly-8-6 (dung de chuyen vao vu TH)_Bieu4HTMT 3 2" xfId="7063"/>
    <cellStyle name="T_Book1_TH ung tren 70%-Ra soat phap ly-8-6 (dung de chuyen vao vu TH)_Bieu4HTMT 4" xfId="7064"/>
    <cellStyle name="T_Book1_TH ung tren 70%-Ra soat phap ly-8-6 (dung de chuyen vao vu TH)_Bieu4HTMT 5" xfId="7065"/>
    <cellStyle name="T_Book1_TH ung tren 70%-Ra soat phap ly-8-6 (dung de chuyen vao vu TH)_KH TPCP vung TNB (03-1-2012)" xfId="7066"/>
    <cellStyle name="T_Book1_TH ung tren 70%-Ra soat phap ly-8-6 (dung de chuyen vao vu TH)_KH TPCP vung TNB (03-1-2012) 2" xfId="7067"/>
    <cellStyle name="T_Book1_TH ung tren 70%-Ra soat phap ly-8-6 (dung de chuyen vao vu TH)_KH TPCP vung TNB (03-1-2012) 2 2" xfId="7068"/>
    <cellStyle name="T_Book1_TH ung tren 70%-Ra soat phap ly-8-6 (dung de chuyen vao vu TH)_KH TPCP vung TNB (03-1-2012) 2 2 2" xfId="7069"/>
    <cellStyle name="T_Book1_TH ung tren 70%-Ra soat phap ly-8-6 (dung de chuyen vao vu TH)_KH TPCP vung TNB (03-1-2012) 2 3" xfId="7070"/>
    <cellStyle name="T_Book1_TH ung tren 70%-Ra soat phap ly-8-6 (dung de chuyen vao vu TH)_KH TPCP vung TNB (03-1-2012) 2 4" xfId="7071"/>
    <cellStyle name="T_Book1_TH ung tren 70%-Ra soat phap ly-8-6 (dung de chuyen vao vu TH)_KH TPCP vung TNB (03-1-2012) 3" xfId="7072"/>
    <cellStyle name="T_Book1_TH ung tren 70%-Ra soat phap ly-8-6 (dung de chuyen vao vu TH)_KH TPCP vung TNB (03-1-2012) 3 2" xfId="7073"/>
    <cellStyle name="T_Book1_TH ung tren 70%-Ra soat phap ly-8-6 (dung de chuyen vao vu TH)_KH TPCP vung TNB (03-1-2012) 4" xfId="7074"/>
    <cellStyle name="T_Book1_TH ung tren 70%-Ra soat phap ly-8-6 (dung de chuyen vao vu TH)_KH TPCP vung TNB (03-1-2012) 5" xfId="7075"/>
    <cellStyle name="T_Book1_TH ung tren 70%-Ra soat phap ly-8-6 (dung de chuyen vao vu TH)_ra soat theo 7356" xfId="7076"/>
    <cellStyle name="T_Book1_TH ung tren 70%-Ra soat phap ly-8-6 (dung de chuyen vao vu TH)_ra soat theo 7356 2" xfId="7077"/>
    <cellStyle name="T_Book1_TH ung tren 70%-Ra soat phap ly-8-6 (dung de chuyen vao vu TH)_ra soat theo 7356_Bao cao no dong XDCB-9590-BYT-Rut gon" xfId="7078"/>
    <cellStyle name="T_Book1_TH ung tren 70%-Ra soat phap ly-8-6 (dung de chuyen vao vu TH)_ra soat theo 7356_Bao cao no dong XDCB-9590-BYT-Rut gon 2" xfId="7079"/>
    <cellStyle name="T_Book1_TH ung tren 70%-Ra soat phap ly-8-6 (dung de chuyen vao vu TH)_ra soat theo 7356_Bieu 11-TPCP KH 2013" xfId="7080"/>
    <cellStyle name="T_Book1_TH ung tren 70%-Ra soat phap ly-8-6 (dung de chuyen vao vu TH)_ra soat theo 7356_Bieu 11-TPCP KH 2013 2" xfId="7081"/>
    <cellStyle name="T_Book1_TH ung tren 70%-Ra soat phap ly-8-6 (dung de chuyen vao vu TH)_TONG HOP CHUNG 3.2.2012 (ban cuoi)" xfId="7082"/>
    <cellStyle name="T_Book1_TH ung tren 70%-Ra soat phap ly-8-6 (dung de chuyen vao vu TH)_TONG HOP CHUNG 3.2.2012 (ban cuoi) 2" xfId="7083"/>
    <cellStyle name="T_Book1_TH ung tren 70%-Ra soat phap ly-8-6 (dung de chuyen vao vu TH)_TONG HOP CHUNG 3.2.2012 (ban cuoi)_Bao cao no dong XDCB-9590-BYT-Rut gon" xfId="7084"/>
    <cellStyle name="T_Book1_TH ung tren 70%-Ra soat phap ly-8-6 (dung de chuyen vao vu TH)_TONG HOP CHUNG 3.2.2012 (ban cuoi)_Bao cao no dong XDCB-9590-BYT-Rut gon 2" xfId="7085"/>
    <cellStyle name="T_Book1_TH y kien LD_KH 2010 Ca Nuoc 22-9-2011-Gui ca Vu" xfId="7086"/>
    <cellStyle name="T_Book1_TH y kien LD_KH 2010 Ca Nuoc 22-9-2011-Gui ca Vu 2" xfId="7087"/>
    <cellStyle name="T_Book1_TH y kien LD_KH 2010 Ca Nuoc 22-9-2011-Gui ca Vu 2 2" xfId="7088"/>
    <cellStyle name="T_Book1_TH y kien LD_KH 2010 Ca Nuoc 22-9-2011-Gui ca Vu 2 2 2" xfId="7089"/>
    <cellStyle name="T_Book1_TH y kien LD_KH 2010 Ca Nuoc 22-9-2011-Gui ca Vu 2 3" xfId="7090"/>
    <cellStyle name="T_Book1_TH y kien LD_KH 2010 Ca Nuoc 22-9-2011-Gui ca Vu 2 4" xfId="7091"/>
    <cellStyle name="T_Book1_TH y kien LD_KH 2010 Ca Nuoc 22-9-2011-Gui ca Vu 3" xfId="7092"/>
    <cellStyle name="T_Book1_TH y kien LD_KH 2010 Ca Nuoc 22-9-2011-Gui ca Vu 3 2" xfId="7093"/>
    <cellStyle name="T_Book1_TH y kien LD_KH 2010 Ca Nuoc 22-9-2011-Gui ca Vu 4" xfId="7094"/>
    <cellStyle name="T_Book1_TH y kien LD_KH 2010 Ca Nuoc 22-9-2011-Gui ca Vu 5" xfId="7095"/>
    <cellStyle name="T_Book1_TH y kien LD_KH 2010 Ca Nuoc 22-9-2011-Gui ca Vu_!1 1 bao cao giao KH ve HTCMT vung TNB   12-12-2011" xfId="7096"/>
    <cellStyle name="T_Book1_TH y kien LD_KH 2010 Ca Nuoc 22-9-2011-Gui ca Vu_!1 1 bao cao giao KH ve HTCMT vung TNB   12-12-2011 2" xfId="7097"/>
    <cellStyle name="T_Book1_TH y kien LD_KH 2010 Ca Nuoc 22-9-2011-Gui ca Vu_!1 1 bao cao giao KH ve HTCMT vung TNB   12-12-2011 2 2" xfId="7098"/>
    <cellStyle name="T_Book1_TH y kien LD_KH 2010 Ca Nuoc 22-9-2011-Gui ca Vu_!1 1 bao cao giao KH ve HTCMT vung TNB   12-12-2011 2 2 2" xfId="7099"/>
    <cellStyle name="T_Book1_TH y kien LD_KH 2010 Ca Nuoc 22-9-2011-Gui ca Vu_!1 1 bao cao giao KH ve HTCMT vung TNB   12-12-2011 2 3" xfId="7100"/>
    <cellStyle name="T_Book1_TH y kien LD_KH 2010 Ca Nuoc 22-9-2011-Gui ca Vu_!1 1 bao cao giao KH ve HTCMT vung TNB   12-12-2011 2 4" xfId="7101"/>
    <cellStyle name="T_Book1_TH y kien LD_KH 2010 Ca Nuoc 22-9-2011-Gui ca Vu_!1 1 bao cao giao KH ve HTCMT vung TNB   12-12-2011 3" xfId="7102"/>
    <cellStyle name="T_Book1_TH y kien LD_KH 2010 Ca Nuoc 22-9-2011-Gui ca Vu_!1 1 bao cao giao KH ve HTCMT vung TNB   12-12-2011 3 2" xfId="7103"/>
    <cellStyle name="T_Book1_TH y kien LD_KH 2010 Ca Nuoc 22-9-2011-Gui ca Vu_!1 1 bao cao giao KH ve HTCMT vung TNB   12-12-2011 4" xfId="7104"/>
    <cellStyle name="T_Book1_TH y kien LD_KH 2010 Ca Nuoc 22-9-2011-Gui ca Vu_!1 1 bao cao giao KH ve HTCMT vung TNB   12-12-2011 5" xfId="7105"/>
    <cellStyle name="T_Book1_TH y kien LD_KH 2010 Ca Nuoc 22-9-2011-Gui ca Vu_Bieu TPCP 2015-xin keo dai 3.2016" xfId="7106"/>
    <cellStyle name="T_Book1_TH y kien LD_KH 2010 Ca Nuoc 22-9-2011-Gui ca Vu_Bieu TPCP 2015-xin keo dai 3.2016 2" xfId="7107"/>
    <cellStyle name="T_Book1_TH y kien LD_KH 2010 Ca Nuoc 22-9-2011-Gui ca Vu_Bieu4HTMT" xfId="7108"/>
    <cellStyle name="T_Book1_TH y kien LD_KH 2010 Ca Nuoc 22-9-2011-Gui ca Vu_Bieu4HTMT 2" xfId="7109"/>
    <cellStyle name="T_Book1_TH y kien LD_KH 2010 Ca Nuoc 22-9-2011-Gui ca Vu_Bieu4HTMT 2 2" xfId="7110"/>
    <cellStyle name="T_Book1_TH y kien LD_KH 2010 Ca Nuoc 22-9-2011-Gui ca Vu_Bieu4HTMT 2 2 2" xfId="7111"/>
    <cellStyle name="T_Book1_TH y kien LD_KH 2010 Ca Nuoc 22-9-2011-Gui ca Vu_Bieu4HTMT 2 3" xfId="7112"/>
    <cellStyle name="T_Book1_TH y kien LD_KH 2010 Ca Nuoc 22-9-2011-Gui ca Vu_Bieu4HTMT 2 4" xfId="7113"/>
    <cellStyle name="T_Book1_TH y kien LD_KH 2010 Ca Nuoc 22-9-2011-Gui ca Vu_Bieu4HTMT 3" xfId="7114"/>
    <cellStyle name="T_Book1_TH y kien LD_KH 2010 Ca Nuoc 22-9-2011-Gui ca Vu_Bieu4HTMT 3 2" xfId="7115"/>
    <cellStyle name="T_Book1_TH y kien LD_KH 2010 Ca Nuoc 22-9-2011-Gui ca Vu_Bieu4HTMT 4" xfId="7116"/>
    <cellStyle name="T_Book1_TH y kien LD_KH 2010 Ca Nuoc 22-9-2011-Gui ca Vu_Bieu4HTMT 5" xfId="7117"/>
    <cellStyle name="T_Book1_TH y kien LD_KH 2010 Ca Nuoc 22-9-2011-Gui ca Vu_KH TPCP vung TNB (03-1-2012)" xfId="7118"/>
    <cellStyle name="T_Book1_TH y kien LD_KH 2010 Ca Nuoc 22-9-2011-Gui ca Vu_KH TPCP vung TNB (03-1-2012) 2" xfId="7119"/>
    <cellStyle name="T_Book1_TH y kien LD_KH 2010 Ca Nuoc 22-9-2011-Gui ca Vu_KH TPCP vung TNB (03-1-2012) 2 2" xfId="7120"/>
    <cellStyle name="T_Book1_TH y kien LD_KH 2010 Ca Nuoc 22-9-2011-Gui ca Vu_KH TPCP vung TNB (03-1-2012) 2 2 2" xfId="7121"/>
    <cellStyle name="T_Book1_TH y kien LD_KH 2010 Ca Nuoc 22-9-2011-Gui ca Vu_KH TPCP vung TNB (03-1-2012) 2 3" xfId="7122"/>
    <cellStyle name="T_Book1_TH y kien LD_KH 2010 Ca Nuoc 22-9-2011-Gui ca Vu_KH TPCP vung TNB (03-1-2012) 2 4" xfId="7123"/>
    <cellStyle name="T_Book1_TH y kien LD_KH 2010 Ca Nuoc 22-9-2011-Gui ca Vu_KH TPCP vung TNB (03-1-2012) 3" xfId="7124"/>
    <cellStyle name="T_Book1_TH y kien LD_KH 2010 Ca Nuoc 22-9-2011-Gui ca Vu_KH TPCP vung TNB (03-1-2012) 3 2" xfId="7125"/>
    <cellStyle name="T_Book1_TH y kien LD_KH 2010 Ca Nuoc 22-9-2011-Gui ca Vu_KH TPCP vung TNB (03-1-2012) 4" xfId="7126"/>
    <cellStyle name="T_Book1_TH y kien LD_KH 2010 Ca Nuoc 22-9-2011-Gui ca Vu_KH TPCP vung TNB (03-1-2012) 5" xfId="7127"/>
    <cellStyle name="T_Book1_TH y kien LD_KH 2010 Ca Nuoc 22-9-2011-Gui ca Vu_ra soat theo 7356" xfId="7128"/>
    <cellStyle name="T_Book1_TH y kien LD_KH 2010 Ca Nuoc 22-9-2011-Gui ca Vu_ra soat theo 7356 2" xfId="7129"/>
    <cellStyle name="T_Book1_TH y kien LD_KH 2010 Ca Nuoc 22-9-2011-Gui ca Vu_ra soat theo 7356_Bao cao no dong XDCB-9590-BYT-Rut gon" xfId="7130"/>
    <cellStyle name="T_Book1_TH y kien LD_KH 2010 Ca Nuoc 22-9-2011-Gui ca Vu_ra soat theo 7356_Bao cao no dong XDCB-9590-BYT-Rut gon 2" xfId="7131"/>
    <cellStyle name="T_Book1_TH y kien LD_KH 2010 Ca Nuoc 22-9-2011-Gui ca Vu_ra soat theo 7356_Bieu 11-TPCP KH 2013" xfId="7132"/>
    <cellStyle name="T_Book1_TH y kien LD_KH 2010 Ca Nuoc 22-9-2011-Gui ca Vu_ra soat theo 7356_Bieu 11-TPCP KH 2013 2" xfId="7133"/>
    <cellStyle name="T_Book1_TH y kien LD_KH 2010 Ca Nuoc 22-9-2011-Gui ca Vu_TONG HOP CHUNG 3.2.2012 (ban cuoi)" xfId="7134"/>
    <cellStyle name="T_Book1_TH y kien LD_KH 2010 Ca Nuoc 22-9-2011-Gui ca Vu_TONG HOP CHUNG 3.2.2012 (ban cuoi) 2" xfId="7135"/>
    <cellStyle name="T_Book1_TH y kien LD_KH 2010 Ca Nuoc 22-9-2011-Gui ca Vu_TONG HOP CHUNG 3.2.2012 (ban cuoi)_Bao cao no dong XDCB-9590-BYT-Rut gon" xfId="7136"/>
    <cellStyle name="T_Book1_TH y kien LD_KH 2010 Ca Nuoc 22-9-2011-Gui ca Vu_TONG HOP CHUNG 3.2.2012 (ban cuoi)_Bao cao no dong XDCB-9590-BYT-Rut gon 2" xfId="7137"/>
    <cellStyle name="T_Book1_Thiet bi" xfId="7138"/>
    <cellStyle name="T_Book1_Thiet bi 2" xfId="7139"/>
    <cellStyle name="T_Book1_Thiet bi 2 2" xfId="7140"/>
    <cellStyle name="T_Book1_Thiet bi 2 2 2" xfId="7141"/>
    <cellStyle name="T_Book1_Thiet bi 2 3" xfId="7142"/>
    <cellStyle name="T_Book1_Thiet bi 2 4" xfId="7143"/>
    <cellStyle name="T_Book1_Thiet bi 3" xfId="7144"/>
    <cellStyle name="T_Book1_Thiet bi 3 2" xfId="7145"/>
    <cellStyle name="T_Book1_Thiet bi 4" xfId="7146"/>
    <cellStyle name="T_Book1_Thiet bi 5" xfId="7147"/>
    <cellStyle name="T_Book1_Thiet bi_ra soat theo 7356" xfId="7148"/>
    <cellStyle name="T_Book1_Thiet bi_ra soat theo 7356 2" xfId="7149"/>
    <cellStyle name="T_Book1_Thiet bi_ra soat theo 7356_Bao cao no dong XDCB-9590-BYT-Rut gon" xfId="7150"/>
    <cellStyle name="T_Book1_Thiet bi_ra soat theo 7356_Bao cao no dong XDCB-9590-BYT-Rut gon 2" xfId="7151"/>
    <cellStyle name="T_Book1_Thiet bi_ra soat theo 7356_Bieu 11-TPCP KH 2013" xfId="7152"/>
    <cellStyle name="T_Book1_Thiet bi_ra soat theo 7356_Bieu 11-TPCP KH 2013 2" xfId="7153"/>
    <cellStyle name="T_Book1_Thiet bi_TONG HOP CHUNG 3.2.2012 (ban cuoi)" xfId="7154"/>
    <cellStyle name="T_Book1_Thiet bi_TONG HOP CHUNG 3.2.2012 (ban cuoi) 2" xfId="7155"/>
    <cellStyle name="T_Book1_Thiet bi_TONG HOP CHUNG 3.2.2012 (ban cuoi)_Bao cao no dong XDCB-9590-BYT-Rut gon" xfId="7156"/>
    <cellStyle name="T_Book1_Thiet bi_TONG HOP CHUNG 3.2.2012 (ban cuoi)_Bao cao no dong XDCB-9590-BYT-Rut gon 2" xfId="7157"/>
    <cellStyle name="T_Book1_TN - Ho tro khac 2011" xfId="7158"/>
    <cellStyle name="T_Book1_TN - Ho tro khac 2011 2" xfId="7159"/>
    <cellStyle name="T_Book1_TN - Ho tro khac 2011 2 2" xfId="7160"/>
    <cellStyle name="T_Book1_TN - Ho tro khac 2011 2 2 2" xfId="7161"/>
    <cellStyle name="T_Book1_TN - Ho tro khac 2011 2 3" xfId="7162"/>
    <cellStyle name="T_Book1_TN - Ho tro khac 2011 2 4" xfId="7163"/>
    <cellStyle name="T_Book1_TN - Ho tro khac 2011 3" xfId="7164"/>
    <cellStyle name="T_Book1_TN - Ho tro khac 2011 3 2" xfId="7165"/>
    <cellStyle name="T_Book1_TN - Ho tro khac 2011 4" xfId="7166"/>
    <cellStyle name="T_Book1_TN - Ho tro khac 2011 5" xfId="7167"/>
    <cellStyle name="T_Book1_TN - Ho tro khac 2011_!1 1 bao cao giao KH ve HTCMT vung TNB   12-12-2011" xfId="7168"/>
    <cellStyle name="T_Book1_TN - Ho tro khac 2011_!1 1 bao cao giao KH ve HTCMT vung TNB   12-12-2011 2" xfId="7169"/>
    <cellStyle name="T_Book1_TN - Ho tro khac 2011_!1 1 bao cao giao KH ve HTCMT vung TNB   12-12-2011 2 2" xfId="7170"/>
    <cellStyle name="T_Book1_TN - Ho tro khac 2011_!1 1 bao cao giao KH ve HTCMT vung TNB   12-12-2011 2 2 2" xfId="7171"/>
    <cellStyle name="T_Book1_TN - Ho tro khac 2011_!1 1 bao cao giao KH ve HTCMT vung TNB   12-12-2011 2 3" xfId="7172"/>
    <cellStyle name="T_Book1_TN - Ho tro khac 2011_!1 1 bao cao giao KH ve HTCMT vung TNB   12-12-2011 2 4" xfId="7173"/>
    <cellStyle name="T_Book1_TN - Ho tro khac 2011_!1 1 bao cao giao KH ve HTCMT vung TNB   12-12-2011 3" xfId="7174"/>
    <cellStyle name="T_Book1_TN - Ho tro khac 2011_!1 1 bao cao giao KH ve HTCMT vung TNB   12-12-2011 3 2" xfId="7175"/>
    <cellStyle name="T_Book1_TN - Ho tro khac 2011_!1 1 bao cao giao KH ve HTCMT vung TNB   12-12-2011 4" xfId="7176"/>
    <cellStyle name="T_Book1_TN - Ho tro khac 2011_!1 1 bao cao giao KH ve HTCMT vung TNB   12-12-2011 5" xfId="7177"/>
    <cellStyle name="T_Book1_TN - Ho tro khac 2011_Bieu TPCP 2015-xin keo dai 3.2016" xfId="7178"/>
    <cellStyle name="T_Book1_TN - Ho tro khac 2011_Bieu TPCP 2015-xin keo dai 3.2016 2" xfId="7179"/>
    <cellStyle name="T_Book1_TN - Ho tro khac 2011_Bieu4HTMT" xfId="7180"/>
    <cellStyle name="T_Book1_TN - Ho tro khac 2011_Bieu4HTMT 2" xfId="7181"/>
    <cellStyle name="T_Book1_TN - Ho tro khac 2011_Bieu4HTMT 2 2" xfId="7182"/>
    <cellStyle name="T_Book1_TN - Ho tro khac 2011_Bieu4HTMT 2 2 2" xfId="7183"/>
    <cellStyle name="T_Book1_TN - Ho tro khac 2011_Bieu4HTMT 2 3" xfId="7184"/>
    <cellStyle name="T_Book1_TN - Ho tro khac 2011_Bieu4HTMT 2 4" xfId="7185"/>
    <cellStyle name="T_Book1_TN - Ho tro khac 2011_Bieu4HTMT 3" xfId="7186"/>
    <cellStyle name="T_Book1_TN - Ho tro khac 2011_Bieu4HTMT 3 2" xfId="7187"/>
    <cellStyle name="T_Book1_TN - Ho tro khac 2011_Bieu4HTMT 4" xfId="7188"/>
    <cellStyle name="T_Book1_TN - Ho tro khac 2011_Bieu4HTMT 5" xfId="7189"/>
    <cellStyle name="T_Book1_TN - Ho tro khac 2011_KH TPCP vung TNB (03-1-2012)" xfId="7190"/>
    <cellStyle name="T_Book1_TN - Ho tro khac 2011_KH TPCP vung TNB (03-1-2012) 2" xfId="7191"/>
    <cellStyle name="T_Book1_TN - Ho tro khac 2011_KH TPCP vung TNB (03-1-2012) 2 2" xfId="7192"/>
    <cellStyle name="T_Book1_TN - Ho tro khac 2011_KH TPCP vung TNB (03-1-2012) 2 2 2" xfId="7193"/>
    <cellStyle name="T_Book1_TN - Ho tro khac 2011_KH TPCP vung TNB (03-1-2012) 2 3" xfId="7194"/>
    <cellStyle name="T_Book1_TN - Ho tro khac 2011_KH TPCP vung TNB (03-1-2012) 2 4" xfId="7195"/>
    <cellStyle name="T_Book1_TN - Ho tro khac 2011_KH TPCP vung TNB (03-1-2012) 3" xfId="7196"/>
    <cellStyle name="T_Book1_TN - Ho tro khac 2011_KH TPCP vung TNB (03-1-2012) 3 2" xfId="7197"/>
    <cellStyle name="T_Book1_TN - Ho tro khac 2011_KH TPCP vung TNB (03-1-2012) 4" xfId="7198"/>
    <cellStyle name="T_Book1_TN - Ho tro khac 2011_KH TPCP vung TNB (03-1-2012) 5" xfId="7199"/>
    <cellStyle name="T_Book1_TN - Ho tro khac 2011_ra soat theo 7356" xfId="7200"/>
    <cellStyle name="T_Book1_TN - Ho tro khac 2011_ra soat theo 7356 2" xfId="7201"/>
    <cellStyle name="T_Book1_TN - Ho tro khac 2011_ra soat theo 7356_Bao cao no dong XDCB-9590-BYT-Rut gon" xfId="7202"/>
    <cellStyle name="T_Book1_TN - Ho tro khac 2011_ra soat theo 7356_Bao cao no dong XDCB-9590-BYT-Rut gon 2" xfId="7203"/>
    <cellStyle name="T_Book1_TN - Ho tro khac 2011_ra soat theo 7356_Bieu 11-TPCP KH 2013" xfId="7204"/>
    <cellStyle name="T_Book1_TN - Ho tro khac 2011_ra soat theo 7356_Bieu 11-TPCP KH 2013 2" xfId="7205"/>
    <cellStyle name="T_Book1_TN - Ho tro khac 2011_TONG HOP CHUNG 3.2.2012 (ban cuoi)" xfId="7206"/>
    <cellStyle name="T_Book1_TN - Ho tro khac 2011_TONG HOP CHUNG 3.2.2012 (ban cuoi) 2" xfId="7207"/>
    <cellStyle name="T_Book1_TN - Ho tro khac 2011_TONG HOP CHUNG 3.2.2012 (ban cuoi)_Bao cao no dong XDCB-9590-BYT-Rut gon" xfId="7208"/>
    <cellStyle name="T_Book1_TN - Ho tro khac 2011_TONG HOP CHUNG 3.2.2012 (ban cuoi)_Bao cao no dong XDCB-9590-BYT-Rut gon 2" xfId="7209"/>
    <cellStyle name="T_Book1_TONG HOP CHUNG 3.2.2012 (ban cuoi)" xfId="7210"/>
    <cellStyle name="T_Book1_TONG HOP CHUNG 3.2.2012 (ban cuoi) 2" xfId="7211"/>
    <cellStyle name="T_Book1_TONG HOP CHUNG 3.2.2012 (ban cuoi)_Bao cao no dong XDCB-9590-BYT-Rut gon" xfId="7212"/>
    <cellStyle name="T_Book1_TONG HOP CHUNG 3.2.2012 (ban cuoi)_Bao cao no dong XDCB-9590-BYT-Rut gon 2" xfId="7213"/>
    <cellStyle name="T_Book1_ung truoc 2011 NSTW Thanh Hoa + Nge An gui Thu 12-5" xfId="7214"/>
    <cellStyle name="T_Book1_ung truoc 2011 NSTW Thanh Hoa + Nge An gui Thu 12-5 2" xfId="7215"/>
    <cellStyle name="T_Book1_ung truoc 2011 NSTW Thanh Hoa + Nge An gui Thu 12-5 2 2" xfId="7216"/>
    <cellStyle name="T_Book1_ung truoc 2011 NSTW Thanh Hoa + Nge An gui Thu 12-5 2 2 2" xfId="7217"/>
    <cellStyle name="T_Book1_ung truoc 2011 NSTW Thanh Hoa + Nge An gui Thu 12-5 2 3" xfId="7218"/>
    <cellStyle name="T_Book1_ung truoc 2011 NSTW Thanh Hoa + Nge An gui Thu 12-5 2 4" xfId="7219"/>
    <cellStyle name="T_Book1_ung truoc 2011 NSTW Thanh Hoa + Nge An gui Thu 12-5 3" xfId="7220"/>
    <cellStyle name="T_Book1_ung truoc 2011 NSTW Thanh Hoa + Nge An gui Thu 12-5 3 2" xfId="7221"/>
    <cellStyle name="T_Book1_ung truoc 2011 NSTW Thanh Hoa + Nge An gui Thu 12-5 4" xfId="7222"/>
    <cellStyle name="T_Book1_ung truoc 2011 NSTW Thanh Hoa + Nge An gui Thu 12-5 5" xfId="7223"/>
    <cellStyle name="T_Book1_ung truoc 2011 NSTW Thanh Hoa + Nge An gui Thu 12-5_!1 1 bao cao giao KH ve HTCMT vung TNB   12-12-2011" xfId="7224"/>
    <cellStyle name="T_Book1_ung truoc 2011 NSTW Thanh Hoa + Nge An gui Thu 12-5_!1 1 bao cao giao KH ve HTCMT vung TNB   12-12-2011 2" xfId="7225"/>
    <cellStyle name="T_Book1_ung truoc 2011 NSTW Thanh Hoa + Nge An gui Thu 12-5_!1 1 bao cao giao KH ve HTCMT vung TNB   12-12-2011 2 2" xfId="7226"/>
    <cellStyle name="T_Book1_ung truoc 2011 NSTW Thanh Hoa + Nge An gui Thu 12-5_!1 1 bao cao giao KH ve HTCMT vung TNB   12-12-2011 2 2 2" xfId="7227"/>
    <cellStyle name="T_Book1_ung truoc 2011 NSTW Thanh Hoa + Nge An gui Thu 12-5_!1 1 bao cao giao KH ve HTCMT vung TNB   12-12-2011 2 3" xfId="7228"/>
    <cellStyle name="T_Book1_ung truoc 2011 NSTW Thanh Hoa + Nge An gui Thu 12-5_!1 1 bao cao giao KH ve HTCMT vung TNB   12-12-2011 2 4" xfId="7229"/>
    <cellStyle name="T_Book1_ung truoc 2011 NSTW Thanh Hoa + Nge An gui Thu 12-5_!1 1 bao cao giao KH ve HTCMT vung TNB   12-12-2011 3" xfId="7230"/>
    <cellStyle name="T_Book1_ung truoc 2011 NSTW Thanh Hoa + Nge An gui Thu 12-5_!1 1 bao cao giao KH ve HTCMT vung TNB   12-12-2011 3 2" xfId="7231"/>
    <cellStyle name="T_Book1_ung truoc 2011 NSTW Thanh Hoa + Nge An gui Thu 12-5_!1 1 bao cao giao KH ve HTCMT vung TNB   12-12-2011 4" xfId="7232"/>
    <cellStyle name="T_Book1_ung truoc 2011 NSTW Thanh Hoa + Nge An gui Thu 12-5_!1 1 bao cao giao KH ve HTCMT vung TNB   12-12-2011 5" xfId="7233"/>
    <cellStyle name="T_Book1_ung truoc 2011 NSTW Thanh Hoa + Nge An gui Thu 12-5_Bieu4HTMT" xfId="7234"/>
    <cellStyle name="T_Book1_ung truoc 2011 NSTW Thanh Hoa + Nge An gui Thu 12-5_Bieu4HTMT 2" xfId="7235"/>
    <cellStyle name="T_Book1_ung truoc 2011 NSTW Thanh Hoa + Nge An gui Thu 12-5_Bieu4HTMT 2 2" xfId="7236"/>
    <cellStyle name="T_Book1_ung truoc 2011 NSTW Thanh Hoa + Nge An gui Thu 12-5_Bieu4HTMT 2 2 2" xfId="7237"/>
    <cellStyle name="T_Book1_ung truoc 2011 NSTW Thanh Hoa + Nge An gui Thu 12-5_Bieu4HTMT 2 3" xfId="7238"/>
    <cellStyle name="T_Book1_ung truoc 2011 NSTW Thanh Hoa + Nge An gui Thu 12-5_Bieu4HTMT 2 4" xfId="7239"/>
    <cellStyle name="T_Book1_ung truoc 2011 NSTW Thanh Hoa + Nge An gui Thu 12-5_Bieu4HTMT 3" xfId="7240"/>
    <cellStyle name="T_Book1_ung truoc 2011 NSTW Thanh Hoa + Nge An gui Thu 12-5_Bieu4HTMT 3 2" xfId="7241"/>
    <cellStyle name="T_Book1_ung truoc 2011 NSTW Thanh Hoa + Nge An gui Thu 12-5_Bieu4HTMT 4" xfId="7242"/>
    <cellStyle name="T_Book1_ung truoc 2011 NSTW Thanh Hoa + Nge An gui Thu 12-5_Bieu4HTMT 5" xfId="7243"/>
    <cellStyle name="T_Book1_ung truoc 2011 NSTW Thanh Hoa + Nge An gui Thu 12-5_Bieu4HTMT_!1 1 bao cao giao KH ve HTCMT vung TNB   12-12-2011" xfId="7244"/>
    <cellStyle name="T_Book1_ung truoc 2011 NSTW Thanh Hoa + Nge An gui Thu 12-5_Bieu4HTMT_!1 1 bao cao giao KH ve HTCMT vung TNB   12-12-2011 2" xfId="7245"/>
    <cellStyle name="T_Book1_ung truoc 2011 NSTW Thanh Hoa + Nge An gui Thu 12-5_Bieu4HTMT_!1 1 bao cao giao KH ve HTCMT vung TNB   12-12-2011 2 2" xfId="7246"/>
    <cellStyle name="T_Book1_ung truoc 2011 NSTW Thanh Hoa + Nge An gui Thu 12-5_Bieu4HTMT_!1 1 bao cao giao KH ve HTCMT vung TNB   12-12-2011 2 2 2" xfId="7247"/>
    <cellStyle name="T_Book1_ung truoc 2011 NSTW Thanh Hoa + Nge An gui Thu 12-5_Bieu4HTMT_!1 1 bao cao giao KH ve HTCMT vung TNB   12-12-2011 2 3" xfId="7248"/>
    <cellStyle name="T_Book1_ung truoc 2011 NSTW Thanh Hoa + Nge An gui Thu 12-5_Bieu4HTMT_!1 1 bao cao giao KH ve HTCMT vung TNB   12-12-2011 2 4" xfId="7249"/>
    <cellStyle name="T_Book1_ung truoc 2011 NSTW Thanh Hoa + Nge An gui Thu 12-5_Bieu4HTMT_!1 1 bao cao giao KH ve HTCMT vung TNB   12-12-2011 3" xfId="7250"/>
    <cellStyle name="T_Book1_ung truoc 2011 NSTW Thanh Hoa + Nge An gui Thu 12-5_Bieu4HTMT_!1 1 bao cao giao KH ve HTCMT vung TNB   12-12-2011 3 2" xfId="7251"/>
    <cellStyle name="T_Book1_ung truoc 2011 NSTW Thanh Hoa + Nge An gui Thu 12-5_Bieu4HTMT_!1 1 bao cao giao KH ve HTCMT vung TNB   12-12-2011 4" xfId="7252"/>
    <cellStyle name="T_Book1_ung truoc 2011 NSTW Thanh Hoa + Nge An gui Thu 12-5_Bieu4HTMT_!1 1 bao cao giao KH ve HTCMT vung TNB   12-12-2011 5" xfId="7253"/>
    <cellStyle name="T_Book1_ung truoc 2011 NSTW Thanh Hoa + Nge An gui Thu 12-5_Bieu4HTMT_KH TPCP vung TNB (03-1-2012)" xfId="7254"/>
    <cellStyle name="T_Book1_ung truoc 2011 NSTW Thanh Hoa + Nge An gui Thu 12-5_Bieu4HTMT_KH TPCP vung TNB (03-1-2012) 2" xfId="7255"/>
    <cellStyle name="T_Book1_ung truoc 2011 NSTW Thanh Hoa + Nge An gui Thu 12-5_Bieu4HTMT_KH TPCP vung TNB (03-1-2012) 2 2" xfId="7256"/>
    <cellStyle name="T_Book1_ung truoc 2011 NSTW Thanh Hoa + Nge An gui Thu 12-5_Bieu4HTMT_KH TPCP vung TNB (03-1-2012) 2 2 2" xfId="7257"/>
    <cellStyle name="T_Book1_ung truoc 2011 NSTW Thanh Hoa + Nge An gui Thu 12-5_Bieu4HTMT_KH TPCP vung TNB (03-1-2012) 2 3" xfId="7258"/>
    <cellStyle name="T_Book1_ung truoc 2011 NSTW Thanh Hoa + Nge An gui Thu 12-5_Bieu4HTMT_KH TPCP vung TNB (03-1-2012) 2 4" xfId="7259"/>
    <cellStyle name="T_Book1_ung truoc 2011 NSTW Thanh Hoa + Nge An gui Thu 12-5_Bieu4HTMT_KH TPCP vung TNB (03-1-2012) 3" xfId="7260"/>
    <cellStyle name="T_Book1_ung truoc 2011 NSTW Thanh Hoa + Nge An gui Thu 12-5_Bieu4HTMT_KH TPCP vung TNB (03-1-2012) 3 2" xfId="7261"/>
    <cellStyle name="T_Book1_ung truoc 2011 NSTW Thanh Hoa + Nge An gui Thu 12-5_Bieu4HTMT_KH TPCP vung TNB (03-1-2012) 4" xfId="7262"/>
    <cellStyle name="T_Book1_ung truoc 2011 NSTW Thanh Hoa + Nge An gui Thu 12-5_Bieu4HTMT_KH TPCP vung TNB (03-1-2012) 5" xfId="7263"/>
    <cellStyle name="T_Book1_ung truoc 2011 NSTW Thanh Hoa + Nge An gui Thu 12-5_KH TPCP vung TNB (03-1-2012)" xfId="7264"/>
    <cellStyle name="T_Book1_ung truoc 2011 NSTW Thanh Hoa + Nge An gui Thu 12-5_KH TPCP vung TNB (03-1-2012) 2" xfId="7265"/>
    <cellStyle name="T_Book1_ung truoc 2011 NSTW Thanh Hoa + Nge An gui Thu 12-5_KH TPCP vung TNB (03-1-2012) 2 2" xfId="7266"/>
    <cellStyle name="T_Book1_ung truoc 2011 NSTW Thanh Hoa + Nge An gui Thu 12-5_KH TPCP vung TNB (03-1-2012) 2 2 2" xfId="7267"/>
    <cellStyle name="T_Book1_ung truoc 2011 NSTW Thanh Hoa + Nge An gui Thu 12-5_KH TPCP vung TNB (03-1-2012) 2 3" xfId="7268"/>
    <cellStyle name="T_Book1_ung truoc 2011 NSTW Thanh Hoa + Nge An gui Thu 12-5_KH TPCP vung TNB (03-1-2012) 2 4" xfId="7269"/>
    <cellStyle name="T_Book1_ung truoc 2011 NSTW Thanh Hoa + Nge An gui Thu 12-5_KH TPCP vung TNB (03-1-2012) 3" xfId="7270"/>
    <cellStyle name="T_Book1_ung truoc 2011 NSTW Thanh Hoa + Nge An gui Thu 12-5_KH TPCP vung TNB (03-1-2012) 3 2" xfId="7271"/>
    <cellStyle name="T_Book1_ung truoc 2011 NSTW Thanh Hoa + Nge An gui Thu 12-5_KH TPCP vung TNB (03-1-2012) 4" xfId="7272"/>
    <cellStyle name="T_Book1_ung truoc 2011 NSTW Thanh Hoa + Nge An gui Thu 12-5_KH TPCP vung TNB (03-1-2012) 5" xfId="7273"/>
    <cellStyle name="T_Book1_ung truoc 2011 NSTW Thanh Hoa + Nge An gui Thu 12-5_ra soat theo 7356" xfId="7274"/>
    <cellStyle name="T_Book1_ung truoc 2011 NSTW Thanh Hoa + Nge An gui Thu 12-5_ra soat theo 7356 2" xfId="7275"/>
    <cellStyle name="T_Book1_ung truoc 2011 NSTW Thanh Hoa + Nge An gui Thu 12-5_ra soat theo 7356_Bao cao no dong XDCB-9590-BYT-Rut gon" xfId="7276"/>
    <cellStyle name="T_Book1_ung truoc 2011 NSTW Thanh Hoa + Nge An gui Thu 12-5_ra soat theo 7356_Bao cao no dong XDCB-9590-BYT-Rut gon 2" xfId="7277"/>
    <cellStyle name="T_Book1_ung truoc 2011 NSTW Thanh Hoa + Nge An gui Thu 12-5_ra soat theo 7356_Bieu 11-TPCP KH 2013" xfId="7278"/>
    <cellStyle name="T_Book1_ung truoc 2011 NSTW Thanh Hoa + Nge An gui Thu 12-5_ra soat theo 7356_Bieu 11-TPCP KH 2013 2" xfId="7279"/>
    <cellStyle name="T_Book1_ung truoc 2011 NSTW Thanh Hoa + Nge An gui Thu 12-5_TONG HOP CHUNG 3.2.2012 (ban cuoi)" xfId="7280"/>
    <cellStyle name="T_Book1_ung truoc 2011 NSTW Thanh Hoa + Nge An gui Thu 12-5_TONG HOP CHUNG 3.2.2012 (ban cuoi) 2" xfId="7281"/>
    <cellStyle name="T_Book1_ung truoc 2011 NSTW Thanh Hoa + Nge An gui Thu 12-5_TONG HOP CHUNG 3.2.2012 (ban cuoi)_Bao cao no dong XDCB-9590-BYT-Rut gon" xfId="7282"/>
    <cellStyle name="T_Book1_ung truoc 2011 NSTW Thanh Hoa + Nge An gui Thu 12-5_TONG HOP CHUNG 3.2.2012 (ban cuoi)_Bao cao no dong XDCB-9590-BYT-Rut gon 2" xfId="7283"/>
    <cellStyle name="T_Book1_UTH 2014 - DT 2015" xfId="1319"/>
    <cellStyle name="T_Book1_ÿÿÿÿÿ" xfId="7284"/>
    <cellStyle name="T_Book1_ÿÿÿÿÿ 2" xfId="7285"/>
    <cellStyle name="T_Book1_ÿÿÿÿÿ 2 2" xfId="7286"/>
    <cellStyle name="T_Book1_ÿÿÿÿÿ 2 2 2" xfId="7287"/>
    <cellStyle name="T_Book1_ÿÿÿÿÿ 2 3" xfId="7288"/>
    <cellStyle name="T_Book1_ÿÿÿÿÿ 2 4" xfId="7289"/>
    <cellStyle name="T_Book1_ÿÿÿÿÿ 3" xfId="7290"/>
    <cellStyle name="T_Book1_ÿÿÿÿÿ 3 2" xfId="7291"/>
    <cellStyle name="T_Book1_ÿÿÿÿÿ 4" xfId="7292"/>
    <cellStyle name="T_Book1_ÿÿÿÿÿ 5" xfId="7293"/>
    <cellStyle name="T_Chi Lan gui lai Uoc thu NSNN tu dau tho 2011-2015 &amp; DB 2016-2020" xfId="1320"/>
    <cellStyle name="T_Chuan bi dau tu nam 2008" xfId="7294"/>
    <cellStyle name="T_Chuan bi dau tu nam 2008 2" xfId="7295"/>
    <cellStyle name="T_Chuan bi dau tu nam 2008 2 2" xfId="7296"/>
    <cellStyle name="T_Chuan bi dau tu nam 2008 2 2 2" xfId="7297"/>
    <cellStyle name="T_Chuan bi dau tu nam 2008 2 3" xfId="7298"/>
    <cellStyle name="T_Chuan bi dau tu nam 2008 2 4" xfId="7299"/>
    <cellStyle name="T_Chuan bi dau tu nam 2008 3" xfId="7300"/>
    <cellStyle name="T_Chuan bi dau tu nam 2008 3 2" xfId="7301"/>
    <cellStyle name="T_Chuan bi dau tu nam 2008 4" xfId="7302"/>
    <cellStyle name="T_Chuan bi dau tu nam 2008 5" xfId="7303"/>
    <cellStyle name="T_Chuan bi dau tu nam 2008_!1 1 bao cao giao KH ve HTCMT vung TNB   12-12-2011" xfId="7304"/>
    <cellStyle name="T_Chuan bi dau tu nam 2008_!1 1 bao cao giao KH ve HTCMT vung TNB   12-12-2011 2" xfId="7305"/>
    <cellStyle name="T_Chuan bi dau tu nam 2008_!1 1 bao cao giao KH ve HTCMT vung TNB   12-12-2011 2 2" xfId="7306"/>
    <cellStyle name="T_Chuan bi dau tu nam 2008_!1 1 bao cao giao KH ve HTCMT vung TNB   12-12-2011 2 2 2" xfId="7307"/>
    <cellStyle name="T_Chuan bi dau tu nam 2008_!1 1 bao cao giao KH ve HTCMT vung TNB   12-12-2011 2 3" xfId="7308"/>
    <cellStyle name="T_Chuan bi dau tu nam 2008_!1 1 bao cao giao KH ve HTCMT vung TNB   12-12-2011 2 4" xfId="7309"/>
    <cellStyle name="T_Chuan bi dau tu nam 2008_!1 1 bao cao giao KH ve HTCMT vung TNB   12-12-2011 3" xfId="7310"/>
    <cellStyle name="T_Chuan bi dau tu nam 2008_!1 1 bao cao giao KH ve HTCMT vung TNB   12-12-2011 3 2" xfId="7311"/>
    <cellStyle name="T_Chuan bi dau tu nam 2008_!1 1 bao cao giao KH ve HTCMT vung TNB   12-12-2011 4" xfId="7312"/>
    <cellStyle name="T_Chuan bi dau tu nam 2008_!1 1 bao cao giao KH ve HTCMT vung TNB   12-12-2011 5" xfId="7313"/>
    <cellStyle name="T_Chuan bi dau tu nam 2008_Bieu TPCP 2015-xin keo dai 3.2016" xfId="7314"/>
    <cellStyle name="T_Chuan bi dau tu nam 2008_Bieu TPCP 2015-xin keo dai 3.2016 2" xfId="7315"/>
    <cellStyle name="T_Chuan bi dau tu nam 2008_KH TPCP vung TNB (03-1-2012)" xfId="7316"/>
    <cellStyle name="T_Chuan bi dau tu nam 2008_KH TPCP vung TNB (03-1-2012) 2" xfId="7317"/>
    <cellStyle name="T_Chuan bi dau tu nam 2008_KH TPCP vung TNB (03-1-2012) 2 2" xfId="7318"/>
    <cellStyle name="T_Chuan bi dau tu nam 2008_KH TPCP vung TNB (03-1-2012) 2 2 2" xfId="7319"/>
    <cellStyle name="T_Chuan bi dau tu nam 2008_KH TPCP vung TNB (03-1-2012) 2 3" xfId="7320"/>
    <cellStyle name="T_Chuan bi dau tu nam 2008_KH TPCP vung TNB (03-1-2012) 2 4" xfId="7321"/>
    <cellStyle name="T_Chuan bi dau tu nam 2008_KH TPCP vung TNB (03-1-2012) 3" xfId="7322"/>
    <cellStyle name="T_Chuan bi dau tu nam 2008_KH TPCP vung TNB (03-1-2012) 3 2" xfId="7323"/>
    <cellStyle name="T_Chuan bi dau tu nam 2008_KH TPCP vung TNB (03-1-2012) 4" xfId="7324"/>
    <cellStyle name="T_Chuan bi dau tu nam 2008_KH TPCP vung TNB (03-1-2012) 5" xfId="7325"/>
    <cellStyle name="T_Chuan bi dau tu nam 2008_ra soat theo 7356" xfId="7326"/>
    <cellStyle name="T_Chuan bi dau tu nam 2008_ra soat theo 7356 2" xfId="7327"/>
    <cellStyle name="T_Chuan bi dau tu nam 2008_ra soat theo 7356_Bao cao no dong XDCB-9590-BYT-Rut gon" xfId="7328"/>
    <cellStyle name="T_Chuan bi dau tu nam 2008_ra soat theo 7356_Bao cao no dong XDCB-9590-BYT-Rut gon 2" xfId="7329"/>
    <cellStyle name="T_Chuan bi dau tu nam 2008_ra soat theo 7356_Bieu 11-TPCP KH 2013" xfId="7330"/>
    <cellStyle name="T_Chuan bi dau tu nam 2008_ra soat theo 7356_Bieu 11-TPCP KH 2013 2" xfId="7331"/>
    <cellStyle name="T_Chuan bi dau tu nam 2008_TONG HOP CHUNG 3.2.2012 (ban cuoi)" xfId="7332"/>
    <cellStyle name="T_Chuan bi dau tu nam 2008_TONG HOP CHUNG 3.2.2012 (ban cuoi) 2" xfId="7333"/>
    <cellStyle name="T_Chuan bi dau tu nam 2008_TONG HOP CHUNG 3.2.2012 (ban cuoi)_Bao cao no dong XDCB-9590-BYT-Rut gon" xfId="7334"/>
    <cellStyle name="T_Chuan bi dau tu nam 2008_TONG HOP CHUNG 3.2.2012 (ban cuoi)_Bao cao no dong XDCB-9590-BYT-Rut gon 2" xfId="7335"/>
    <cellStyle name="T_Copy of Bao cao  XDCB 7 thang nam 2008_So KH&amp;DT SUA" xfId="7336"/>
    <cellStyle name="T_Copy of Bao cao  XDCB 7 thang nam 2008_So KH&amp;DT SUA 2" xfId="7337"/>
    <cellStyle name="T_Copy of Bao cao  XDCB 7 thang nam 2008_So KH&amp;DT SUA 2 2" xfId="7338"/>
    <cellStyle name="T_Copy of Bao cao  XDCB 7 thang nam 2008_So KH&amp;DT SUA 2 2 2" xfId="7339"/>
    <cellStyle name="T_Copy of Bao cao  XDCB 7 thang nam 2008_So KH&amp;DT SUA 2 3" xfId="7340"/>
    <cellStyle name="T_Copy of Bao cao  XDCB 7 thang nam 2008_So KH&amp;DT SUA 2 4" xfId="7341"/>
    <cellStyle name="T_Copy of Bao cao  XDCB 7 thang nam 2008_So KH&amp;DT SUA 3" xfId="7342"/>
    <cellStyle name="T_Copy of Bao cao  XDCB 7 thang nam 2008_So KH&amp;DT SUA 3 2" xfId="7343"/>
    <cellStyle name="T_Copy of Bao cao  XDCB 7 thang nam 2008_So KH&amp;DT SUA 4" xfId="7344"/>
    <cellStyle name="T_Copy of Bao cao  XDCB 7 thang nam 2008_So KH&amp;DT SUA 5" xfId="7345"/>
    <cellStyle name="T_Copy of Bao cao  XDCB 7 thang nam 2008_So KH&amp;DT SUA_!1 1 bao cao giao KH ve HTCMT vung TNB   12-12-2011" xfId="7346"/>
    <cellStyle name="T_Copy of Bao cao  XDCB 7 thang nam 2008_So KH&amp;DT SUA_!1 1 bao cao giao KH ve HTCMT vung TNB   12-12-2011 2" xfId="7347"/>
    <cellStyle name="T_Copy of Bao cao  XDCB 7 thang nam 2008_So KH&amp;DT SUA_!1 1 bao cao giao KH ve HTCMT vung TNB   12-12-2011 2 2" xfId="7348"/>
    <cellStyle name="T_Copy of Bao cao  XDCB 7 thang nam 2008_So KH&amp;DT SUA_!1 1 bao cao giao KH ve HTCMT vung TNB   12-12-2011 2 2 2" xfId="7349"/>
    <cellStyle name="T_Copy of Bao cao  XDCB 7 thang nam 2008_So KH&amp;DT SUA_!1 1 bao cao giao KH ve HTCMT vung TNB   12-12-2011 2 3" xfId="7350"/>
    <cellStyle name="T_Copy of Bao cao  XDCB 7 thang nam 2008_So KH&amp;DT SUA_!1 1 bao cao giao KH ve HTCMT vung TNB   12-12-2011 2 4" xfId="7351"/>
    <cellStyle name="T_Copy of Bao cao  XDCB 7 thang nam 2008_So KH&amp;DT SUA_!1 1 bao cao giao KH ve HTCMT vung TNB   12-12-2011 3" xfId="7352"/>
    <cellStyle name="T_Copy of Bao cao  XDCB 7 thang nam 2008_So KH&amp;DT SUA_!1 1 bao cao giao KH ve HTCMT vung TNB   12-12-2011 3 2" xfId="7353"/>
    <cellStyle name="T_Copy of Bao cao  XDCB 7 thang nam 2008_So KH&amp;DT SUA_!1 1 bao cao giao KH ve HTCMT vung TNB   12-12-2011 4" xfId="7354"/>
    <cellStyle name="T_Copy of Bao cao  XDCB 7 thang nam 2008_So KH&amp;DT SUA_!1 1 bao cao giao KH ve HTCMT vung TNB   12-12-2011 5" xfId="7355"/>
    <cellStyle name="T_Copy of Bao cao  XDCB 7 thang nam 2008_So KH&amp;DT SUA_Bieu TPCP 2015-xin keo dai 3.2016" xfId="7356"/>
    <cellStyle name="T_Copy of Bao cao  XDCB 7 thang nam 2008_So KH&amp;DT SUA_Bieu TPCP 2015-xin keo dai 3.2016 2" xfId="7357"/>
    <cellStyle name="T_Copy of Bao cao  XDCB 7 thang nam 2008_So KH&amp;DT SUA_KH TPCP vung TNB (03-1-2012)" xfId="7358"/>
    <cellStyle name="T_Copy of Bao cao  XDCB 7 thang nam 2008_So KH&amp;DT SUA_KH TPCP vung TNB (03-1-2012) 2" xfId="7359"/>
    <cellStyle name="T_Copy of Bao cao  XDCB 7 thang nam 2008_So KH&amp;DT SUA_KH TPCP vung TNB (03-1-2012) 2 2" xfId="7360"/>
    <cellStyle name="T_Copy of Bao cao  XDCB 7 thang nam 2008_So KH&amp;DT SUA_KH TPCP vung TNB (03-1-2012) 2 2 2" xfId="7361"/>
    <cellStyle name="T_Copy of Bao cao  XDCB 7 thang nam 2008_So KH&amp;DT SUA_KH TPCP vung TNB (03-1-2012) 2 3" xfId="7362"/>
    <cellStyle name="T_Copy of Bao cao  XDCB 7 thang nam 2008_So KH&amp;DT SUA_KH TPCP vung TNB (03-1-2012) 2 4" xfId="7363"/>
    <cellStyle name="T_Copy of Bao cao  XDCB 7 thang nam 2008_So KH&amp;DT SUA_KH TPCP vung TNB (03-1-2012) 3" xfId="7364"/>
    <cellStyle name="T_Copy of Bao cao  XDCB 7 thang nam 2008_So KH&amp;DT SUA_KH TPCP vung TNB (03-1-2012) 3 2" xfId="7365"/>
    <cellStyle name="T_Copy of Bao cao  XDCB 7 thang nam 2008_So KH&amp;DT SUA_KH TPCP vung TNB (03-1-2012) 4" xfId="7366"/>
    <cellStyle name="T_Copy of Bao cao  XDCB 7 thang nam 2008_So KH&amp;DT SUA_KH TPCP vung TNB (03-1-2012) 5" xfId="7367"/>
    <cellStyle name="T_Copy of Bao cao  XDCB 7 thang nam 2008_So KH&amp;DT SUA_ra soat theo 7356" xfId="7368"/>
    <cellStyle name="T_Copy of Bao cao  XDCB 7 thang nam 2008_So KH&amp;DT SUA_ra soat theo 7356 2" xfId="7369"/>
    <cellStyle name="T_Copy of Bao cao  XDCB 7 thang nam 2008_So KH&amp;DT SUA_ra soat theo 7356_Bao cao no dong XDCB-9590-BYT-Rut gon" xfId="7370"/>
    <cellStyle name="T_Copy of Bao cao  XDCB 7 thang nam 2008_So KH&amp;DT SUA_ra soat theo 7356_Bao cao no dong XDCB-9590-BYT-Rut gon 2" xfId="7371"/>
    <cellStyle name="T_Copy of Bao cao  XDCB 7 thang nam 2008_So KH&amp;DT SUA_ra soat theo 7356_Bieu 11-TPCP KH 2013" xfId="7372"/>
    <cellStyle name="T_Copy of Bao cao  XDCB 7 thang nam 2008_So KH&amp;DT SUA_ra soat theo 7356_Bieu 11-TPCP KH 2013 2" xfId="7373"/>
    <cellStyle name="T_Copy of Bao cao  XDCB 7 thang nam 2008_So KH&amp;DT SUA_TONG HOP CHUNG 3.2.2012 (ban cuoi)" xfId="7374"/>
    <cellStyle name="T_Copy of Bao cao  XDCB 7 thang nam 2008_So KH&amp;DT SUA_TONG HOP CHUNG 3.2.2012 (ban cuoi) 2" xfId="7375"/>
    <cellStyle name="T_Copy of Bao cao  XDCB 7 thang nam 2008_So KH&amp;DT SUA_TONG HOP CHUNG 3.2.2012 (ban cuoi)_Bao cao no dong XDCB-9590-BYT-Rut gon" xfId="7376"/>
    <cellStyle name="T_Copy of Bao cao  XDCB 7 thang nam 2008_So KH&amp;DT SUA_TONG HOP CHUNG 3.2.2012 (ban cuoi)_Bao cao no dong XDCB-9590-BYT-Rut gon 2" xfId="7377"/>
    <cellStyle name="T_CPK" xfId="7378"/>
    <cellStyle name="T_CPK 2" xfId="7379"/>
    <cellStyle name="T_CPK 2 2" xfId="7380"/>
    <cellStyle name="T_CPK 2 2 2" xfId="7381"/>
    <cellStyle name="T_CPK 2 3" xfId="7382"/>
    <cellStyle name="T_CPK 2 4" xfId="7383"/>
    <cellStyle name="T_CPK 3" xfId="7384"/>
    <cellStyle name="T_CPK 3 2" xfId="7385"/>
    <cellStyle name="T_CPK 4" xfId="7386"/>
    <cellStyle name="T_CPK 5" xfId="7387"/>
    <cellStyle name="T_CPK_!1 1 bao cao giao KH ve HTCMT vung TNB   12-12-2011" xfId="7388"/>
    <cellStyle name="T_CPK_!1 1 bao cao giao KH ve HTCMT vung TNB   12-12-2011 2" xfId="7389"/>
    <cellStyle name="T_CPK_!1 1 bao cao giao KH ve HTCMT vung TNB   12-12-2011 2 2" xfId="7390"/>
    <cellStyle name="T_CPK_!1 1 bao cao giao KH ve HTCMT vung TNB   12-12-2011 2 2 2" xfId="7391"/>
    <cellStyle name="T_CPK_!1 1 bao cao giao KH ve HTCMT vung TNB   12-12-2011 2 3" xfId="7392"/>
    <cellStyle name="T_CPK_!1 1 bao cao giao KH ve HTCMT vung TNB   12-12-2011 2 4" xfId="7393"/>
    <cellStyle name="T_CPK_!1 1 bao cao giao KH ve HTCMT vung TNB   12-12-2011 3" xfId="7394"/>
    <cellStyle name="T_CPK_!1 1 bao cao giao KH ve HTCMT vung TNB   12-12-2011 3 2" xfId="7395"/>
    <cellStyle name="T_CPK_!1 1 bao cao giao KH ve HTCMT vung TNB   12-12-2011 4" xfId="7396"/>
    <cellStyle name="T_CPK_!1 1 bao cao giao KH ve HTCMT vung TNB   12-12-2011 5" xfId="7397"/>
    <cellStyle name="T_CPK_Bieu4HTMT" xfId="7398"/>
    <cellStyle name="T_CPK_Bieu4HTMT 2" xfId="7399"/>
    <cellStyle name="T_CPK_Bieu4HTMT 2 2" xfId="7400"/>
    <cellStyle name="T_CPK_Bieu4HTMT 2 2 2" xfId="7401"/>
    <cellStyle name="T_CPK_Bieu4HTMT 2 3" xfId="7402"/>
    <cellStyle name="T_CPK_Bieu4HTMT 2 4" xfId="7403"/>
    <cellStyle name="T_CPK_Bieu4HTMT 3" xfId="7404"/>
    <cellStyle name="T_CPK_Bieu4HTMT 3 2" xfId="7405"/>
    <cellStyle name="T_CPK_Bieu4HTMT 4" xfId="7406"/>
    <cellStyle name="T_CPK_Bieu4HTMT 5" xfId="7407"/>
    <cellStyle name="T_CPK_Bieu4HTMT_!1 1 bao cao giao KH ve HTCMT vung TNB   12-12-2011" xfId="7408"/>
    <cellStyle name="T_CPK_Bieu4HTMT_!1 1 bao cao giao KH ve HTCMT vung TNB   12-12-2011 2" xfId="7409"/>
    <cellStyle name="T_CPK_Bieu4HTMT_!1 1 bao cao giao KH ve HTCMT vung TNB   12-12-2011 2 2" xfId="7410"/>
    <cellStyle name="T_CPK_Bieu4HTMT_!1 1 bao cao giao KH ve HTCMT vung TNB   12-12-2011 2 2 2" xfId="7411"/>
    <cellStyle name="T_CPK_Bieu4HTMT_!1 1 bao cao giao KH ve HTCMT vung TNB   12-12-2011 2 3" xfId="7412"/>
    <cellStyle name="T_CPK_Bieu4HTMT_!1 1 bao cao giao KH ve HTCMT vung TNB   12-12-2011 2 4" xfId="7413"/>
    <cellStyle name="T_CPK_Bieu4HTMT_!1 1 bao cao giao KH ve HTCMT vung TNB   12-12-2011 3" xfId="7414"/>
    <cellStyle name="T_CPK_Bieu4HTMT_!1 1 bao cao giao KH ve HTCMT vung TNB   12-12-2011 3 2" xfId="7415"/>
    <cellStyle name="T_CPK_Bieu4HTMT_!1 1 bao cao giao KH ve HTCMT vung TNB   12-12-2011 4" xfId="7416"/>
    <cellStyle name="T_CPK_Bieu4HTMT_!1 1 bao cao giao KH ve HTCMT vung TNB   12-12-2011 5" xfId="7417"/>
    <cellStyle name="T_CPK_Bieu4HTMT_KH TPCP vung TNB (03-1-2012)" xfId="7418"/>
    <cellStyle name="T_CPK_Bieu4HTMT_KH TPCP vung TNB (03-1-2012) 2" xfId="7419"/>
    <cellStyle name="T_CPK_Bieu4HTMT_KH TPCP vung TNB (03-1-2012) 2 2" xfId="7420"/>
    <cellStyle name="T_CPK_Bieu4HTMT_KH TPCP vung TNB (03-1-2012) 2 2 2" xfId="7421"/>
    <cellStyle name="T_CPK_Bieu4HTMT_KH TPCP vung TNB (03-1-2012) 2 3" xfId="7422"/>
    <cellStyle name="T_CPK_Bieu4HTMT_KH TPCP vung TNB (03-1-2012) 2 4" xfId="7423"/>
    <cellStyle name="T_CPK_Bieu4HTMT_KH TPCP vung TNB (03-1-2012) 3" xfId="7424"/>
    <cellStyle name="T_CPK_Bieu4HTMT_KH TPCP vung TNB (03-1-2012) 3 2" xfId="7425"/>
    <cellStyle name="T_CPK_Bieu4HTMT_KH TPCP vung TNB (03-1-2012) 4" xfId="7426"/>
    <cellStyle name="T_CPK_Bieu4HTMT_KH TPCP vung TNB (03-1-2012) 5" xfId="7427"/>
    <cellStyle name="T_CPK_KH TPCP vung TNB (03-1-2012)" xfId="7428"/>
    <cellStyle name="T_CPK_KH TPCP vung TNB (03-1-2012) 2" xfId="7429"/>
    <cellStyle name="T_CPK_KH TPCP vung TNB (03-1-2012) 2 2" xfId="7430"/>
    <cellStyle name="T_CPK_KH TPCP vung TNB (03-1-2012) 2 2 2" xfId="7431"/>
    <cellStyle name="T_CPK_KH TPCP vung TNB (03-1-2012) 2 3" xfId="7432"/>
    <cellStyle name="T_CPK_KH TPCP vung TNB (03-1-2012) 2 4" xfId="7433"/>
    <cellStyle name="T_CPK_KH TPCP vung TNB (03-1-2012) 3" xfId="7434"/>
    <cellStyle name="T_CPK_KH TPCP vung TNB (03-1-2012) 3 2" xfId="7435"/>
    <cellStyle name="T_CPK_KH TPCP vung TNB (03-1-2012) 4" xfId="7436"/>
    <cellStyle name="T_CPK_KH TPCP vung TNB (03-1-2012) 5" xfId="7437"/>
    <cellStyle name="T_CPK_ra soat theo 7356" xfId="7438"/>
    <cellStyle name="T_CPK_ra soat theo 7356 2" xfId="7439"/>
    <cellStyle name="T_CPK_ra soat theo 7356_Bao cao no dong XDCB-9590-BYT-Rut gon" xfId="7440"/>
    <cellStyle name="T_CPK_ra soat theo 7356_Bao cao no dong XDCB-9590-BYT-Rut gon 2" xfId="7441"/>
    <cellStyle name="T_CPK_ra soat theo 7356_Bieu 11-TPCP KH 2013" xfId="7442"/>
    <cellStyle name="T_CPK_ra soat theo 7356_Bieu 11-TPCP KH 2013 2" xfId="7443"/>
    <cellStyle name="T_CPK_TONG HOP CHUNG 3.2.2012 (ban cuoi)" xfId="7444"/>
    <cellStyle name="T_CPK_TONG HOP CHUNG 3.2.2012 (ban cuoi) 2" xfId="7445"/>
    <cellStyle name="T_CPK_TONG HOP CHUNG 3.2.2012 (ban cuoi)_Bao cao no dong XDCB-9590-BYT-Rut gon" xfId="7446"/>
    <cellStyle name="T_CPK_TONG HOP CHUNG 3.2.2012 (ban cuoi)_Bao cao no dong XDCB-9590-BYT-Rut gon 2" xfId="7447"/>
    <cellStyle name="T_CTMTQG 2008" xfId="7448"/>
    <cellStyle name="T_CTMTQG 2008 2" xfId="7449"/>
    <cellStyle name="T_CTMTQG 2008 2 2" xfId="7450"/>
    <cellStyle name="T_CTMTQG 2008 2 2 2" xfId="7451"/>
    <cellStyle name="T_CTMTQG 2008 2 3" xfId="7452"/>
    <cellStyle name="T_CTMTQG 2008 2 4" xfId="7453"/>
    <cellStyle name="T_CTMTQG 2008 3" xfId="7454"/>
    <cellStyle name="T_CTMTQG 2008 3 2" xfId="7455"/>
    <cellStyle name="T_CTMTQG 2008 4" xfId="7456"/>
    <cellStyle name="T_CTMTQG 2008 5" xfId="7457"/>
    <cellStyle name="T_CTMTQG 2008_!1 1 bao cao giao KH ve HTCMT vung TNB   12-12-2011" xfId="7458"/>
    <cellStyle name="T_CTMTQG 2008_!1 1 bao cao giao KH ve HTCMT vung TNB   12-12-2011 2" xfId="7459"/>
    <cellStyle name="T_CTMTQG 2008_!1 1 bao cao giao KH ve HTCMT vung TNB   12-12-2011 2 2" xfId="7460"/>
    <cellStyle name="T_CTMTQG 2008_!1 1 bao cao giao KH ve HTCMT vung TNB   12-12-2011 2 2 2" xfId="7461"/>
    <cellStyle name="T_CTMTQG 2008_!1 1 bao cao giao KH ve HTCMT vung TNB   12-12-2011 2 3" xfId="7462"/>
    <cellStyle name="T_CTMTQG 2008_!1 1 bao cao giao KH ve HTCMT vung TNB   12-12-2011 2 4" xfId="7463"/>
    <cellStyle name="T_CTMTQG 2008_!1 1 bao cao giao KH ve HTCMT vung TNB   12-12-2011 3" xfId="7464"/>
    <cellStyle name="T_CTMTQG 2008_!1 1 bao cao giao KH ve HTCMT vung TNB   12-12-2011 3 2" xfId="7465"/>
    <cellStyle name="T_CTMTQG 2008_!1 1 bao cao giao KH ve HTCMT vung TNB   12-12-2011 4" xfId="7466"/>
    <cellStyle name="T_CTMTQG 2008_!1 1 bao cao giao KH ve HTCMT vung TNB   12-12-2011 5" xfId="7467"/>
    <cellStyle name="T_CTMTQG 2008_Bieu mau danh muc du an thuoc CTMTQG nam 2008" xfId="7468"/>
    <cellStyle name="T_CTMTQG 2008_Bieu mau danh muc du an thuoc CTMTQG nam 2008 2" xfId="7469"/>
    <cellStyle name="T_CTMTQG 2008_Bieu mau danh muc du an thuoc CTMTQG nam 2008 2 2" xfId="7470"/>
    <cellStyle name="T_CTMTQG 2008_Bieu mau danh muc du an thuoc CTMTQG nam 2008 2 2 2" xfId="7471"/>
    <cellStyle name="T_CTMTQG 2008_Bieu mau danh muc du an thuoc CTMTQG nam 2008 2 3" xfId="7472"/>
    <cellStyle name="T_CTMTQG 2008_Bieu mau danh muc du an thuoc CTMTQG nam 2008 2 4" xfId="7473"/>
    <cellStyle name="T_CTMTQG 2008_Bieu mau danh muc du an thuoc CTMTQG nam 2008 3" xfId="7474"/>
    <cellStyle name="T_CTMTQG 2008_Bieu mau danh muc du an thuoc CTMTQG nam 2008 3 2" xfId="7475"/>
    <cellStyle name="T_CTMTQG 2008_Bieu mau danh muc du an thuoc CTMTQG nam 2008 4" xfId="7476"/>
    <cellStyle name="T_CTMTQG 2008_Bieu mau danh muc du an thuoc CTMTQG nam 2008 5" xfId="7477"/>
    <cellStyle name="T_CTMTQG 2008_Bieu mau danh muc du an thuoc CTMTQG nam 2008_!1 1 bao cao giao KH ve HTCMT vung TNB   12-12-2011" xfId="7478"/>
    <cellStyle name="T_CTMTQG 2008_Bieu mau danh muc du an thuoc CTMTQG nam 2008_!1 1 bao cao giao KH ve HTCMT vung TNB   12-12-2011 2" xfId="7479"/>
    <cellStyle name="T_CTMTQG 2008_Bieu mau danh muc du an thuoc CTMTQG nam 2008_!1 1 bao cao giao KH ve HTCMT vung TNB   12-12-2011 2 2" xfId="7480"/>
    <cellStyle name="T_CTMTQG 2008_Bieu mau danh muc du an thuoc CTMTQG nam 2008_!1 1 bao cao giao KH ve HTCMT vung TNB   12-12-2011 2 2 2" xfId="7481"/>
    <cellStyle name="T_CTMTQG 2008_Bieu mau danh muc du an thuoc CTMTQG nam 2008_!1 1 bao cao giao KH ve HTCMT vung TNB   12-12-2011 2 3" xfId="7482"/>
    <cellStyle name="T_CTMTQG 2008_Bieu mau danh muc du an thuoc CTMTQG nam 2008_!1 1 bao cao giao KH ve HTCMT vung TNB   12-12-2011 2 4" xfId="7483"/>
    <cellStyle name="T_CTMTQG 2008_Bieu mau danh muc du an thuoc CTMTQG nam 2008_!1 1 bao cao giao KH ve HTCMT vung TNB   12-12-2011 3" xfId="7484"/>
    <cellStyle name="T_CTMTQG 2008_Bieu mau danh muc du an thuoc CTMTQG nam 2008_!1 1 bao cao giao KH ve HTCMT vung TNB   12-12-2011 3 2" xfId="7485"/>
    <cellStyle name="T_CTMTQG 2008_Bieu mau danh muc du an thuoc CTMTQG nam 2008_!1 1 bao cao giao KH ve HTCMT vung TNB   12-12-2011 4" xfId="7486"/>
    <cellStyle name="T_CTMTQG 2008_Bieu mau danh muc du an thuoc CTMTQG nam 2008_!1 1 bao cao giao KH ve HTCMT vung TNB   12-12-2011 5" xfId="7487"/>
    <cellStyle name="T_CTMTQG 2008_Bieu mau danh muc du an thuoc CTMTQG nam 2008_Bieu TPCP 2015-xin keo dai 3.2016" xfId="7488"/>
    <cellStyle name="T_CTMTQG 2008_Bieu mau danh muc du an thuoc CTMTQG nam 2008_Bieu TPCP 2015-xin keo dai 3.2016 2" xfId="7489"/>
    <cellStyle name="T_CTMTQG 2008_Bieu mau danh muc du an thuoc CTMTQG nam 2008_KH TPCP vung TNB (03-1-2012)" xfId="7490"/>
    <cellStyle name="T_CTMTQG 2008_Bieu mau danh muc du an thuoc CTMTQG nam 2008_KH TPCP vung TNB (03-1-2012) 2" xfId="7491"/>
    <cellStyle name="T_CTMTQG 2008_Bieu mau danh muc du an thuoc CTMTQG nam 2008_KH TPCP vung TNB (03-1-2012) 2 2" xfId="7492"/>
    <cellStyle name="T_CTMTQG 2008_Bieu mau danh muc du an thuoc CTMTQG nam 2008_KH TPCP vung TNB (03-1-2012) 2 2 2" xfId="7493"/>
    <cellStyle name="T_CTMTQG 2008_Bieu mau danh muc du an thuoc CTMTQG nam 2008_KH TPCP vung TNB (03-1-2012) 2 3" xfId="7494"/>
    <cellStyle name="T_CTMTQG 2008_Bieu mau danh muc du an thuoc CTMTQG nam 2008_KH TPCP vung TNB (03-1-2012) 2 4" xfId="7495"/>
    <cellStyle name="T_CTMTQG 2008_Bieu mau danh muc du an thuoc CTMTQG nam 2008_KH TPCP vung TNB (03-1-2012) 3" xfId="7496"/>
    <cellStyle name="T_CTMTQG 2008_Bieu mau danh muc du an thuoc CTMTQG nam 2008_KH TPCP vung TNB (03-1-2012) 3 2" xfId="7497"/>
    <cellStyle name="T_CTMTQG 2008_Bieu mau danh muc du an thuoc CTMTQG nam 2008_KH TPCP vung TNB (03-1-2012) 4" xfId="7498"/>
    <cellStyle name="T_CTMTQG 2008_Bieu mau danh muc du an thuoc CTMTQG nam 2008_KH TPCP vung TNB (03-1-2012) 5" xfId="7499"/>
    <cellStyle name="T_CTMTQG 2008_Bieu mau danh muc du an thuoc CTMTQG nam 2008_ra soat theo 7356" xfId="7500"/>
    <cellStyle name="T_CTMTQG 2008_Bieu mau danh muc du an thuoc CTMTQG nam 2008_ra soat theo 7356 2" xfId="7501"/>
    <cellStyle name="T_CTMTQG 2008_Bieu mau danh muc du an thuoc CTMTQG nam 2008_ra soat theo 7356_Bao cao no dong XDCB-9590-BYT-Rut gon" xfId="7502"/>
    <cellStyle name="T_CTMTQG 2008_Bieu mau danh muc du an thuoc CTMTQG nam 2008_ra soat theo 7356_Bao cao no dong XDCB-9590-BYT-Rut gon 2" xfId="7503"/>
    <cellStyle name="T_CTMTQG 2008_Bieu mau danh muc du an thuoc CTMTQG nam 2008_ra soat theo 7356_Bieu 11-TPCP KH 2013" xfId="7504"/>
    <cellStyle name="T_CTMTQG 2008_Bieu mau danh muc du an thuoc CTMTQG nam 2008_ra soat theo 7356_Bieu 11-TPCP KH 2013 2" xfId="7505"/>
    <cellStyle name="T_CTMTQG 2008_Bieu mau danh muc du an thuoc CTMTQG nam 2008_TONG HOP CHUNG 3.2.2012 (ban cuoi)" xfId="7506"/>
    <cellStyle name="T_CTMTQG 2008_Bieu mau danh muc du an thuoc CTMTQG nam 2008_TONG HOP CHUNG 3.2.2012 (ban cuoi) 2" xfId="7507"/>
    <cellStyle name="T_CTMTQG 2008_Bieu mau danh muc du an thuoc CTMTQG nam 2008_TONG HOP CHUNG 3.2.2012 (ban cuoi)_Bao cao no dong XDCB-9590-BYT-Rut gon" xfId="7508"/>
    <cellStyle name="T_CTMTQG 2008_Bieu mau danh muc du an thuoc CTMTQG nam 2008_TONG HOP CHUNG 3.2.2012 (ban cuoi)_Bao cao no dong XDCB-9590-BYT-Rut gon 2" xfId="7509"/>
    <cellStyle name="T_CTMTQG 2008_Bieu TPCP 2015-xin keo dai 3.2016" xfId="7510"/>
    <cellStyle name="T_CTMTQG 2008_Bieu TPCP 2015-xin keo dai 3.2016 2" xfId="7511"/>
    <cellStyle name="T_CTMTQG 2008_Hi-Tong hop KQ phan bo KH nam 08- LD fong giao 15-11-08" xfId="7512"/>
    <cellStyle name="T_CTMTQG 2008_Hi-Tong hop KQ phan bo KH nam 08- LD fong giao 15-11-08 2" xfId="7513"/>
    <cellStyle name="T_CTMTQG 2008_Hi-Tong hop KQ phan bo KH nam 08- LD fong giao 15-11-08 2 2" xfId="7514"/>
    <cellStyle name="T_CTMTQG 2008_Hi-Tong hop KQ phan bo KH nam 08- LD fong giao 15-11-08 2 2 2" xfId="7515"/>
    <cellStyle name="T_CTMTQG 2008_Hi-Tong hop KQ phan bo KH nam 08- LD fong giao 15-11-08 2 3" xfId="7516"/>
    <cellStyle name="T_CTMTQG 2008_Hi-Tong hop KQ phan bo KH nam 08- LD fong giao 15-11-08 2 4" xfId="7517"/>
    <cellStyle name="T_CTMTQG 2008_Hi-Tong hop KQ phan bo KH nam 08- LD fong giao 15-11-08 3" xfId="7518"/>
    <cellStyle name="T_CTMTQG 2008_Hi-Tong hop KQ phan bo KH nam 08- LD fong giao 15-11-08 3 2" xfId="7519"/>
    <cellStyle name="T_CTMTQG 2008_Hi-Tong hop KQ phan bo KH nam 08- LD fong giao 15-11-08 4" xfId="7520"/>
    <cellStyle name="T_CTMTQG 2008_Hi-Tong hop KQ phan bo KH nam 08- LD fong giao 15-11-08 5" xfId="7521"/>
    <cellStyle name="T_CTMTQG 2008_Hi-Tong hop KQ phan bo KH nam 08- LD fong giao 15-11-08_!1 1 bao cao giao KH ve HTCMT vung TNB   12-12-2011" xfId="7522"/>
    <cellStyle name="T_CTMTQG 2008_Hi-Tong hop KQ phan bo KH nam 08- LD fong giao 15-11-08_!1 1 bao cao giao KH ve HTCMT vung TNB   12-12-2011 2" xfId="7523"/>
    <cellStyle name="T_CTMTQG 2008_Hi-Tong hop KQ phan bo KH nam 08- LD fong giao 15-11-08_!1 1 bao cao giao KH ve HTCMT vung TNB   12-12-2011 2 2" xfId="7524"/>
    <cellStyle name="T_CTMTQG 2008_Hi-Tong hop KQ phan bo KH nam 08- LD fong giao 15-11-08_!1 1 bao cao giao KH ve HTCMT vung TNB   12-12-2011 2 2 2" xfId="7525"/>
    <cellStyle name="T_CTMTQG 2008_Hi-Tong hop KQ phan bo KH nam 08- LD fong giao 15-11-08_!1 1 bao cao giao KH ve HTCMT vung TNB   12-12-2011 2 3" xfId="7526"/>
    <cellStyle name="T_CTMTQG 2008_Hi-Tong hop KQ phan bo KH nam 08- LD fong giao 15-11-08_!1 1 bao cao giao KH ve HTCMT vung TNB   12-12-2011 2 4" xfId="7527"/>
    <cellStyle name="T_CTMTQG 2008_Hi-Tong hop KQ phan bo KH nam 08- LD fong giao 15-11-08_!1 1 bao cao giao KH ve HTCMT vung TNB   12-12-2011 3" xfId="7528"/>
    <cellStyle name="T_CTMTQG 2008_Hi-Tong hop KQ phan bo KH nam 08- LD fong giao 15-11-08_!1 1 bao cao giao KH ve HTCMT vung TNB   12-12-2011 3 2" xfId="7529"/>
    <cellStyle name="T_CTMTQG 2008_Hi-Tong hop KQ phan bo KH nam 08- LD fong giao 15-11-08_!1 1 bao cao giao KH ve HTCMT vung TNB   12-12-2011 4" xfId="7530"/>
    <cellStyle name="T_CTMTQG 2008_Hi-Tong hop KQ phan bo KH nam 08- LD fong giao 15-11-08_!1 1 bao cao giao KH ve HTCMT vung TNB   12-12-2011 5" xfId="7531"/>
    <cellStyle name="T_CTMTQG 2008_Hi-Tong hop KQ phan bo KH nam 08- LD fong giao 15-11-08_Bieu TPCP 2015-xin keo dai 3.2016" xfId="7532"/>
    <cellStyle name="T_CTMTQG 2008_Hi-Tong hop KQ phan bo KH nam 08- LD fong giao 15-11-08_Bieu TPCP 2015-xin keo dai 3.2016 2" xfId="7533"/>
    <cellStyle name="T_CTMTQG 2008_Hi-Tong hop KQ phan bo KH nam 08- LD fong giao 15-11-08_KH TPCP vung TNB (03-1-2012)" xfId="7534"/>
    <cellStyle name="T_CTMTQG 2008_Hi-Tong hop KQ phan bo KH nam 08- LD fong giao 15-11-08_KH TPCP vung TNB (03-1-2012) 2" xfId="7535"/>
    <cellStyle name="T_CTMTQG 2008_Hi-Tong hop KQ phan bo KH nam 08- LD fong giao 15-11-08_KH TPCP vung TNB (03-1-2012) 2 2" xfId="7536"/>
    <cellStyle name="T_CTMTQG 2008_Hi-Tong hop KQ phan bo KH nam 08- LD fong giao 15-11-08_KH TPCP vung TNB (03-1-2012) 2 2 2" xfId="7537"/>
    <cellStyle name="T_CTMTQG 2008_Hi-Tong hop KQ phan bo KH nam 08- LD fong giao 15-11-08_KH TPCP vung TNB (03-1-2012) 2 3" xfId="7538"/>
    <cellStyle name="T_CTMTQG 2008_Hi-Tong hop KQ phan bo KH nam 08- LD fong giao 15-11-08_KH TPCP vung TNB (03-1-2012) 2 4" xfId="7539"/>
    <cellStyle name="T_CTMTQG 2008_Hi-Tong hop KQ phan bo KH nam 08- LD fong giao 15-11-08_KH TPCP vung TNB (03-1-2012) 3" xfId="7540"/>
    <cellStyle name="T_CTMTQG 2008_Hi-Tong hop KQ phan bo KH nam 08- LD fong giao 15-11-08_KH TPCP vung TNB (03-1-2012) 3 2" xfId="7541"/>
    <cellStyle name="T_CTMTQG 2008_Hi-Tong hop KQ phan bo KH nam 08- LD fong giao 15-11-08_KH TPCP vung TNB (03-1-2012) 4" xfId="7542"/>
    <cellStyle name="T_CTMTQG 2008_Hi-Tong hop KQ phan bo KH nam 08- LD fong giao 15-11-08_KH TPCP vung TNB (03-1-2012) 5" xfId="7543"/>
    <cellStyle name="T_CTMTQG 2008_Hi-Tong hop KQ phan bo KH nam 08- LD fong giao 15-11-08_ra soat theo 7356" xfId="7544"/>
    <cellStyle name="T_CTMTQG 2008_Hi-Tong hop KQ phan bo KH nam 08- LD fong giao 15-11-08_ra soat theo 7356 2" xfId="7545"/>
    <cellStyle name="T_CTMTQG 2008_Hi-Tong hop KQ phan bo KH nam 08- LD fong giao 15-11-08_ra soat theo 7356_Bao cao no dong XDCB-9590-BYT-Rut gon" xfId="7546"/>
    <cellStyle name="T_CTMTQG 2008_Hi-Tong hop KQ phan bo KH nam 08- LD fong giao 15-11-08_ra soat theo 7356_Bao cao no dong XDCB-9590-BYT-Rut gon 2" xfId="7547"/>
    <cellStyle name="T_CTMTQG 2008_Hi-Tong hop KQ phan bo KH nam 08- LD fong giao 15-11-08_ra soat theo 7356_Bieu 11-TPCP KH 2013" xfId="7548"/>
    <cellStyle name="T_CTMTQG 2008_Hi-Tong hop KQ phan bo KH nam 08- LD fong giao 15-11-08_ra soat theo 7356_Bieu 11-TPCP KH 2013 2" xfId="7549"/>
    <cellStyle name="T_CTMTQG 2008_Hi-Tong hop KQ phan bo KH nam 08- LD fong giao 15-11-08_TONG HOP CHUNG 3.2.2012 (ban cuoi)" xfId="7550"/>
    <cellStyle name="T_CTMTQG 2008_Hi-Tong hop KQ phan bo KH nam 08- LD fong giao 15-11-08_TONG HOP CHUNG 3.2.2012 (ban cuoi) 2" xfId="7551"/>
    <cellStyle name="T_CTMTQG 2008_Hi-Tong hop KQ phan bo KH nam 08- LD fong giao 15-11-08_TONG HOP CHUNG 3.2.2012 (ban cuoi)_Bao cao no dong XDCB-9590-BYT-Rut gon" xfId="7552"/>
    <cellStyle name="T_CTMTQG 2008_Hi-Tong hop KQ phan bo KH nam 08- LD fong giao 15-11-08_TONG HOP CHUNG 3.2.2012 (ban cuoi)_Bao cao no dong XDCB-9590-BYT-Rut gon 2" xfId="7553"/>
    <cellStyle name="T_CTMTQG 2008_Ket qua thuc hien nam 2008" xfId="7554"/>
    <cellStyle name="T_CTMTQG 2008_Ket qua thuc hien nam 2008 2" xfId="7555"/>
    <cellStyle name="T_CTMTQG 2008_Ket qua thuc hien nam 2008 2 2" xfId="7556"/>
    <cellStyle name="T_CTMTQG 2008_Ket qua thuc hien nam 2008 2 2 2" xfId="7557"/>
    <cellStyle name="T_CTMTQG 2008_Ket qua thuc hien nam 2008 2 3" xfId="7558"/>
    <cellStyle name="T_CTMTQG 2008_Ket qua thuc hien nam 2008 2 4" xfId="7559"/>
    <cellStyle name="T_CTMTQG 2008_Ket qua thuc hien nam 2008 3" xfId="7560"/>
    <cellStyle name="T_CTMTQG 2008_Ket qua thuc hien nam 2008 3 2" xfId="7561"/>
    <cellStyle name="T_CTMTQG 2008_Ket qua thuc hien nam 2008 4" xfId="7562"/>
    <cellStyle name="T_CTMTQG 2008_Ket qua thuc hien nam 2008 5" xfId="7563"/>
    <cellStyle name="T_CTMTQG 2008_Ket qua thuc hien nam 2008_!1 1 bao cao giao KH ve HTCMT vung TNB   12-12-2011" xfId="7564"/>
    <cellStyle name="T_CTMTQG 2008_Ket qua thuc hien nam 2008_!1 1 bao cao giao KH ve HTCMT vung TNB   12-12-2011 2" xfId="7565"/>
    <cellStyle name="T_CTMTQG 2008_Ket qua thuc hien nam 2008_!1 1 bao cao giao KH ve HTCMT vung TNB   12-12-2011 2 2" xfId="7566"/>
    <cellStyle name="T_CTMTQG 2008_Ket qua thuc hien nam 2008_!1 1 bao cao giao KH ve HTCMT vung TNB   12-12-2011 2 2 2" xfId="7567"/>
    <cellStyle name="T_CTMTQG 2008_Ket qua thuc hien nam 2008_!1 1 bao cao giao KH ve HTCMT vung TNB   12-12-2011 2 3" xfId="7568"/>
    <cellStyle name="T_CTMTQG 2008_Ket qua thuc hien nam 2008_!1 1 bao cao giao KH ve HTCMT vung TNB   12-12-2011 2 4" xfId="7569"/>
    <cellStyle name="T_CTMTQG 2008_Ket qua thuc hien nam 2008_!1 1 bao cao giao KH ve HTCMT vung TNB   12-12-2011 3" xfId="7570"/>
    <cellStyle name="T_CTMTQG 2008_Ket qua thuc hien nam 2008_!1 1 bao cao giao KH ve HTCMT vung TNB   12-12-2011 3 2" xfId="7571"/>
    <cellStyle name="T_CTMTQG 2008_Ket qua thuc hien nam 2008_!1 1 bao cao giao KH ve HTCMT vung TNB   12-12-2011 4" xfId="7572"/>
    <cellStyle name="T_CTMTQG 2008_Ket qua thuc hien nam 2008_!1 1 bao cao giao KH ve HTCMT vung TNB   12-12-2011 5" xfId="7573"/>
    <cellStyle name="T_CTMTQG 2008_Ket qua thuc hien nam 2008_Bieu TPCP 2015-xin keo dai 3.2016" xfId="7574"/>
    <cellStyle name="T_CTMTQG 2008_Ket qua thuc hien nam 2008_Bieu TPCP 2015-xin keo dai 3.2016 2" xfId="7575"/>
    <cellStyle name="T_CTMTQG 2008_Ket qua thuc hien nam 2008_KH TPCP vung TNB (03-1-2012)" xfId="7576"/>
    <cellStyle name="T_CTMTQG 2008_Ket qua thuc hien nam 2008_KH TPCP vung TNB (03-1-2012) 2" xfId="7577"/>
    <cellStyle name="T_CTMTQG 2008_Ket qua thuc hien nam 2008_KH TPCP vung TNB (03-1-2012) 2 2" xfId="7578"/>
    <cellStyle name="T_CTMTQG 2008_Ket qua thuc hien nam 2008_KH TPCP vung TNB (03-1-2012) 2 2 2" xfId="7579"/>
    <cellStyle name="T_CTMTQG 2008_Ket qua thuc hien nam 2008_KH TPCP vung TNB (03-1-2012) 2 3" xfId="7580"/>
    <cellStyle name="T_CTMTQG 2008_Ket qua thuc hien nam 2008_KH TPCP vung TNB (03-1-2012) 2 4" xfId="7581"/>
    <cellStyle name="T_CTMTQG 2008_Ket qua thuc hien nam 2008_KH TPCP vung TNB (03-1-2012) 3" xfId="7582"/>
    <cellStyle name="T_CTMTQG 2008_Ket qua thuc hien nam 2008_KH TPCP vung TNB (03-1-2012) 3 2" xfId="7583"/>
    <cellStyle name="T_CTMTQG 2008_Ket qua thuc hien nam 2008_KH TPCP vung TNB (03-1-2012) 4" xfId="7584"/>
    <cellStyle name="T_CTMTQG 2008_Ket qua thuc hien nam 2008_KH TPCP vung TNB (03-1-2012) 5" xfId="7585"/>
    <cellStyle name="T_CTMTQG 2008_Ket qua thuc hien nam 2008_ra soat theo 7356" xfId="7586"/>
    <cellStyle name="T_CTMTQG 2008_Ket qua thuc hien nam 2008_ra soat theo 7356 2" xfId="7587"/>
    <cellStyle name="T_CTMTQG 2008_Ket qua thuc hien nam 2008_ra soat theo 7356_Bao cao no dong XDCB-9590-BYT-Rut gon" xfId="7588"/>
    <cellStyle name="T_CTMTQG 2008_Ket qua thuc hien nam 2008_ra soat theo 7356_Bao cao no dong XDCB-9590-BYT-Rut gon 2" xfId="7589"/>
    <cellStyle name="T_CTMTQG 2008_Ket qua thuc hien nam 2008_ra soat theo 7356_Bieu 11-TPCP KH 2013" xfId="7590"/>
    <cellStyle name="T_CTMTQG 2008_Ket qua thuc hien nam 2008_ra soat theo 7356_Bieu 11-TPCP KH 2013 2" xfId="7591"/>
    <cellStyle name="T_CTMTQG 2008_Ket qua thuc hien nam 2008_TONG HOP CHUNG 3.2.2012 (ban cuoi)" xfId="7592"/>
    <cellStyle name="T_CTMTQG 2008_Ket qua thuc hien nam 2008_TONG HOP CHUNG 3.2.2012 (ban cuoi) 2" xfId="7593"/>
    <cellStyle name="T_CTMTQG 2008_Ket qua thuc hien nam 2008_TONG HOP CHUNG 3.2.2012 (ban cuoi)_Bao cao no dong XDCB-9590-BYT-Rut gon" xfId="7594"/>
    <cellStyle name="T_CTMTQG 2008_Ket qua thuc hien nam 2008_TONG HOP CHUNG 3.2.2012 (ban cuoi)_Bao cao no dong XDCB-9590-BYT-Rut gon 2" xfId="7595"/>
    <cellStyle name="T_CTMTQG 2008_KH TPCP vung TNB (03-1-2012)" xfId="7596"/>
    <cellStyle name="T_CTMTQG 2008_KH TPCP vung TNB (03-1-2012) 2" xfId="7597"/>
    <cellStyle name="T_CTMTQG 2008_KH TPCP vung TNB (03-1-2012) 2 2" xfId="7598"/>
    <cellStyle name="T_CTMTQG 2008_KH TPCP vung TNB (03-1-2012) 2 2 2" xfId="7599"/>
    <cellStyle name="T_CTMTQG 2008_KH TPCP vung TNB (03-1-2012) 2 3" xfId="7600"/>
    <cellStyle name="T_CTMTQG 2008_KH TPCP vung TNB (03-1-2012) 2 4" xfId="7601"/>
    <cellStyle name="T_CTMTQG 2008_KH TPCP vung TNB (03-1-2012) 3" xfId="7602"/>
    <cellStyle name="T_CTMTQG 2008_KH TPCP vung TNB (03-1-2012) 3 2" xfId="7603"/>
    <cellStyle name="T_CTMTQG 2008_KH TPCP vung TNB (03-1-2012) 4" xfId="7604"/>
    <cellStyle name="T_CTMTQG 2008_KH TPCP vung TNB (03-1-2012) 5" xfId="7605"/>
    <cellStyle name="T_CTMTQG 2008_KH XDCB_2008 lan 1" xfId="7606"/>
    <cellStyle name="T_CTMTQG 2008_KH XDCB_2008 lan 1 2" xfId="7607"/>
    <cellStyle name="T_CTMTQG 2008_KH XDCB_2008 lan 1 2 2" xfId="7608"/>
    <cellStyle name="T_CTMTQG 2008_KH XDCB_2008 lan 1 2 2 2" xfId="7609"/>
    <cellStyle name="T_CTMTQG 2008_KH XDCB_2008 lan 1 2 3" xfId="7610"/>
    <cellStyle name="T_CTMTQG 2008_KH XDCB_2008 lan 1 2 4" xfId="7611"/>
    <cellStyle name="T_CTMTQG 2008_KH XDCB_2008 lan 1 3" xfId="7612"/>
    <cellStyle name="T_CTMTQG 2008_KH XDCB_2008 lan 1 3 2" xfId="7613"/>
    <cellStyle name="T_CTMTQG 2008_KH XDCB_2008 lan 1 4" xfId="7614"/>
    <cellStyle name="T_CTMTQG 2008_KH XDCB_2008 lan 1 5" xfId="7615"/>
    <cellStyle name="T_CTMTQG 2008_KH XDCB_2008 lan 1 sua ngay 27-10" xfId="7616"/>
    <cellStyle name="T_CTMTQG 2008_KH XDCB_2008 lan 1 sua ngay 27-10 2" xfId="7617"/>
    <cellStyle name="T_CTMTQG 2008_KH XDCB_2008 lan 1 sua ngay 27-10 2 2" xfId="7618"/>
    <cellStyle name="T_CTMTQG 2008_KH XDCB_2008 lan 1 sua ngay 27-10 2 2 2" xfId="7619"/>
    <cellStyle name="T_CTMTQG 2008_KH XDCB_2008 lan 1 sua ngay 27-10 2 3" xfId="7620"/>
    <cellStyle name="T_CTMTQG 2008_KH XDCB_2008 lan 1 sua ngay 27-10 2 4" xfId="7621"/>
    <cellStyle name="T_CTMTQG 2008_KH XDCB_2008 lan 1 sua ngay 27-10 3" xfId="7622"/>
    <cellStyle name="T_CTMTQG 2008_KH XDCB_2008 lan 1 sua ngay 27-10 3 2" xfId="7623"/>
    <cellStyle name="T_CTMTQG 2008_KH XDCB_2008 lan 1 sua ngay 27-10 4" xfId="7624"/>
    <cellStyle name="T_CTMTQG 2008_KH XDCB_2008 lan 1 sua ngay 27-10 5" xfId="7625"/>
    <cellStyle name="T_CTMTQG 2008_KH XDCB_2008 lan 1 sua ngay 27-10_!1 1 bao cao giao KH ve HTCMT vung TNB   12-12-2011" xfId="7626"/>
    <cellStyle name="T_CTMTQG 2008_KH XDCB_2008 lan 1 sua ngay 27-10_!1 1 bao cao giao KH ve HTCMT vung TNB   12-12-2011 2" xfId="7627"/>
    <cellStyle name="T_CTMTQG 2008_KH XDCB_2008 lan 1 sua ngay 27-10_!1 1 bao cao giao KH ve HTCMT vung TNB   12-12-2011 2 2" xfId="7628"/>
    <cellStyle name="T_CTMTQG 2008_KH XDCB_2008 lan 1 sua ngay 27-10_!1 1 bao cao giao KH ve HTCMT vung TNB   12-12-2011 2 2 2" xfId="7629"/>
    <cellStyle name="T_CTMTQG 2008_KH XDCB_2008 lan 1 sua ngay 27-10_!1 1 bao cao giao KH ve HTCMT vung TNB   12-12-2011 2 3" xfId="7630"/>
    <cellStyle name="T_CTMTQG 2008_KH XDCB_2008 lan 1 sua ngay 27-10_!1 1 bao cao giao KH ve HTCMT vung TNB   12-12-2011 2 4" xfId="7631"/>
    <cellStyle name="T_CTMTQG 2008_KH XDCB_2008 lan 1 sua ngay 27-10_!1 1 bao cao giao KH ve HTCMT vung TNB   12-12-2011 3" xfId="7632"/>
    <cellStyle name="T_CTMTQG 2008_KH XDCB_2008 lan 1 sua ngay 27-10_!1 1 bao cao giao KH ve HTCMT vung TNB   12-12-2011 3 2" xfId="7633"/>
    <cellStyle name="T_CTMTQG 2008_KH XDCB_2008 lan 1 sua ngay 27-10_!1 1 bao cao giao KH ve HTCMT vung TNB   12-12-2011 4" xfId="7634"/>
    <cellStyle name="T_CTMTQG 2008_KH XDCB_2008 lan 1 sua ngay 27-10_!1 1 bao cao giao KH ve HTCMT vung TNB   12-12-2011 5" xfId="7635"/>
    <cellStyle name="T_CTMTQG 2008_KH XDCB_2008 lan 1 sua ngay 27-10_Bieu TPCP 2015-xin keo dai 3.2016" xfId="7636"/>
    <cellStyle name="T_CTMTQG 2008_KH XDCB_2008 lan 1 sua ngay 27-10_Bieu TPCP 2015-xin keo dai 3.2016 2" xfId="7637"/>
    <cellStyle name="T_CTMTQG 2008_KH XDCB_2008 lan 1 sua ngay 27-10_KH TPCP vung TNB (03-1-2012)" xfId="7638"/>
    <cellStyle name="T_CTMTQG 2008_KH XDCB_2008 lan 1 sua ngay 27-10_KH TPCP vung TNB (03-1-2012) 2" xfId="7639"/>
    <cellStyle name="T_CTMTQG 2008_KH XDCB_2008 lan 1 sua ngay 27-10_KH TPCP vung TNB (03-1-2012) 2 2" xfId="7640"/>
    <cellStyle name="T_CTMTQG 2008_KH XDCB_2008 lan 1 sua ngay 27-10_KH TPCP vung TNB (03-1-2012) 2 2 2" xfId="7641"/>
    <cellStyle name="T_CTMTQG 2008_KH XDCB_2008 lan 1 sua ngay 27-10_KH TPCP vung TNB (03-1-2012) 2 3" xfId="7642"/>
    <cellStyle name="T_CTMTQG 2008_KH XDCB_2008 lan 1 sua ngay 27-10_KH TPCP vung TNB (03-1-2012) 2 4" xfId="7643"/>
    <cellStyle name="T_CTMTQG 2008_KH XDCB_2008 lan 1 sua ngay 27-10_KH TPCP vung TNB (03-1-2012) 3" xfId="7644"/>
    <cellStyle name="T_CTMTQG 2008_KH XDCB_2008 lan 1 sua ngay 27-10_KH TPCP vung TNB (03-1-2012) 3 2" xfId="7645"/>
    <cellStyle name="T_CTMTQG 2008_KH XDCB_2008 lan 1 sua ngay 27-10_KH TPCP vung TNB (03-1-2012) 4" xfId="7646"/>
    <cellStyle name="T_CTMTQG 2008_KH XDCB_2008 lan 1 sua ngay 27-10_KH TPCP vung TNB (03-1-2012) 5" xfId="7647"/>
    <cellStyle name="T_CTMTQG 2008_KH XDCB_2008 lan 1 sua ngay 27-10_ra soat theo 7356" xfId="7648"/>
    <cellStyle name="T_CTMTQG 2008_KH XDCB_2008 lan 1 sua ngay 27-10_ra soat theo 7356 2" xfId="7649"/>
    <cellStyle name="T_CTMTQG 2008_KH XDCB_2008 lan 1 sua ngay 27-10_ra soat theo 7356_Bao cao no dong XDCB-9590-BYT-Rut gon" xfId="7650"/>
    <cellStyle name="T_CTMTQG 2008_KH XDCB_2008 lan 1 sua ngay 27-10_ra soat theo 7356_Bao cao no dong XDCB-9590-BYT-Rut gon 2" xfId="7651"/>
    <cellStyle name="T_CTMTQG 2008_KH XDCB_2008 lan 1 sua ngay 27-10_ra soat theo 7356_Bieu 11-TPCP KH 2013" xfId="7652"/>
    <cellStyle name="T_CTMTQG 2008_KH XDCB_2008 lan 1 sua ngay 27-10_ra soat theo 7356_Bieu 11-TPCP KH 2013 2" xfId="7653"/>
    <cellStyle name="T_CTMTQG 2008_KH XDCB_2008 lan 1 sua ngay 27-10_TONG HOP CHUNG 3.2.2012 (ban cuoi)" xfId="7654"/>
    <cellStyle name="T_CTMTQG 2008_KH XDCB_2008 lan 1 sua ngay 27-10_TONG HOP CHUNG 3.2.2012 (ban cuoi) 2" xfId="7655"/>
    <cellStyle name="T_CTMTQG 2008_KH XDCB_2008 lan 1 sua ngay 27-10_TONG HOP CHUNG 3.2.2012 (ban cuoi)_Bao cao no dong XDCB-9590-BYT-Rut gon" xfId="7656"/>
    <cellStyle name="T_CTMTQG 2008_KH XDCB_2008 lan 1 sua ngay 27-10_TONG HOP CHUNG 3.2.2012 (ban cuoi)_Bao cao no dong XDCB-9590-BYT-Rut gon 2" xfId="7657"/>
    <cellStyle name="T_CTMTQG 2008_KH XDCB_2008 lan 1_!1 1 bao cao giao KH ve HTCMT vung TNB   12-12-2011" xfId="7658"/>
    <cellStyle name="T_CTMTQG 2008_KH XDCB_2008 lan 1_!1 1 bao cao giao KH ve HTCMT vung TNB   12-12-2011 2" xfId="7659"/>
    <cellStyle name="T_CTMTQG 2008_KH XDCB_2008 lan 1_!1 1 bao cao giao KH ve HTCMT vung TNB   12-12-2011 2 2" xfId="7660"/>
    <cellStyle name="T_CTMTQG 2008_KH XDCB_2008 lan 1_!1 1 bao cao giao KH ve HTCMT vung TNB   12-12-2011 2 2 2" xfId="7661"/>
    <cellStyle name="T_CTMTQG 2008_KH XDCB_2008 lan 1_!1 1 bao cao giao KH ve HTCMT vung TNB   12-12-2011 2 3" xfId="7662"/>
    <cellStyle name="T_CTMTQG 2008_KH XDCB_2008 lan 1_!1 1 bao cao giao KH ve HTCMT vung TNB   12-12-2011 2 4" xfId="7663"/>
    <cellStyle name="T_CTMTQG 2008_KH XDCB_2008 lan 1_!1 1 bao cao giao KH ve HTCMT vung TNB   12-12-2011 3" xfId="7664"/>
    <cellStyle name="T_CTMTQG 2008_KH XDCB_2008 lan 1_!1 1 bao cao giao KH ve HTCMT vung TNB   12-12-2011 3 2" xfId="7665"/>
    <cellStyle name="T_CTMTQG 2008_KH XDCB_2008 lan 1_!1 1 bao cao giao KH ve HTCMT vung TNB   12-12-2011 4" xfId="7666"/>
    <cellStyle name="T_CTMTQG 2008_KH XDCB_2008 lan 1_!1 1 bao cao giao KH ve HTCMT vung TNB   12-12-2011 5" xfId="7667"/>
    <cellStyle name="T_CTMTQG 2008_KH XDCB_2008 lan 1_Bieu TPCP 2015-xin keo dai 3.2016" xfId="7668"/>
    <cellStyle name="T_CTMTQG 2008_KH XDCB_2008 lan 1_Bieu TPCP 2015-xin keo dai 3.2016 2" xfId="7669"/>
    <cellStyle name="T_CTMTQG 2008_KH XDCB_2008 lan 1_KH TPCP vung TNB (03-1-2012)" xfId="7670"/>
    <cellStyle name="T_CTMTQG 2008_KH XDCB_2008 lan 1_KH TPCP vung TNB (03-1-2012) 2" xfId="7671"/>
    <cellStyle name="T_CTMTQG 2008_KH XDCB_2008 lan 1_KH TPCP vung TNB (03-1-2012) 2 2" xfId="7672"/>
    <cellStyle name="T_CTMTQG 2008_KH XDCB_2008 lan 1_KH TPCP vung TNB (03-1-2012) 2 2 2" xfId="7673"/>
    <cellStyle name="T_CTMTQG 2008_KH XDCB_2008 lan 1_KH TPCP vung TNB (03-1-2012) 2 3" xfId="7674"/>
    <cellStyle name="T_CTMTQG 2008_KH XDCB_2008 lan 1_KH TPCP vung TNB (03-1-2012) 2 4" xfId="7675"/>
    <cellStyle name="T_CTMTQG 2008_KH XDCB_2008 lan 1_KH TPCP vung TNB (03-1-2012) 3" xfId="7676"/>
    <cellStyle name="T_CTMTQG 2008_KH XDCB_2008 lan 1_KH TPCP vung TNB (03-1-2012) 3 2" xfId="7677"/>
    <cellStyle name="T_CTMTQG 2008_KH XDCB_2008 lan 1_KH TPCP vung TNB (03-1-2012) 4" xfId="7678"/>
    <cellStyle name="T_CTMTQG 2008_KH XDCB_2008 lan 1_KH TPCP vung TNB (03-1-2012) 5" xfId="7679"/>
    <cellStyle name="T_CTMTQG 2008_KH XDCB_2008 lan 1_ra soat theo 7356" xfId="7680"/>
    <cellStyle name="T_CTMTQG 2008_KH XDCB_2008 lan 1_ra soat theo 7356 2" xfId="7681"/>
    <cellStyle name="T_CTMTQG 2008_KH XDCB_2008 lan 1_ra soat theo 7356_Bao cao no dong XDCB-9590-BYT-Rut gon" xfId="7682"/>
    <cellStyle name="T_CTMTQG 2008_KH XDCB_2008 lan 1_ra soat theo 7356_Bao cao no dong XDCB-9590-BYT-Rut gon 2" xfId="7683"/>
    <cellStyle name="T_CTMTQG 2008_KH XDCB_2008 lan 1_ra soat theo 7356_Bieu 11-TPCP KH 2013" xfId="7684"/>
    <cellStyle name="T_CTMTQG 2008_KH XDCB_2008 lan 1_ra soat theo 7356_Bieu 11-TPCP KH 2013 2" xfId="7685"/>
    <cellStyle name="T_CTMTQG 2008_KH XDCB_2008 lan 1_TONG HOP CHUNG 3.2.2012 (ban cuoi)" xfId="7686"/>
    <cellStyle name="T_CTMTQG 2008_KH XDCB_2008 lan 1_TONG HOP CHUNG 3.2.2012 (ban cuoi) 2" xfId="7687"/>
    <cellStyle name="T_CTMTQG 2008_KH XDCB_2008 lan 1_TONG HOP CHUNG 3.2.2012 (ban cuoi)_Bao cao no dong XDCB-9590-BYT-Rut gon" xfId="7688"/>
    <cellStyle name="T_CTMTQG 2008_KH XDCB_2008 lan 1_TONG HOP CHUNG 3.2.2012 (ban cuoi)_Bao cao no dong XDCB-9590-BYT-Rut gon 2" xfId="7689"/>
    <cellStyle name="T_CTMTQG 2008_KH XDCB_2008 lan 2 sua ngay 10-11" xfId="7690"/>
    <cellStyle name="T_CTMTQG 2008_KH XDCB_2008 lan 2 sua ngay 10-11 2" xfId="7691"/>
    <cellStyle name="T_CTMTQG 2008_KH XDCB_2008 lan 2 sua ngay 10-11 2 2" xfId="7692"/>
    <cellStyle name="T_CTMTQG 2008_KH XDCB_2008 lan 2 sua ngay 10-11 2 2 2" xfId="7693"/>
    <cellStyle name="T_CTMTQG 2008_KH XDCB_2008 lan 2 sua ngay 10-11 2 3" xfId="7694"/>
    <cellStyle name="T_CTMTQG 2008_KH XDCB_2008 lan 2 sua ngay 10-11 2 4" xfId="7695"/>
    <cellStyle name="T_CTMTQG 2008_KH XDCB_2008 lan 2 sua ngay 10-11 3" xfId="7696"/>
    <cellStyle name="T_CTMTQG 2008_KH XDCB_2008 lan 2 sua ngay 10-11 3 2" xfId="7697"/>
    <cellStyle name="T_CTMTQG 2008_KH XDCB_2008 lan 2 sua ngay 10-11 4" xfId="7698"/>
    <cellStyle name="T_CTMTQG 2008_KH XDCB_2008 lan 2 sua ngay 10-11 5" xfId="7699"/>
    <cellStyle name="T_CTMTQG 2008_KH XDCB_2008 lan 2 sua ngay 10-11_!1 1 bao cao giao KH ve HTCMT vung TNB   12-12-2011" xfId="7700"/>
    <cellStyle name="T_CTMTQG 2008_KH XDCB_2008 lan 2 sua ngay 10-11_!1 1 bao cao giao KH ve HTCMT vung TNB   12-12-2011 2" xfId="7701"/>
    <cellStyle name="T_CTMTQG 2008_KH XDCB_2008 lan 2 sua ngay 10-11_!1 1 bao cao giao KH ve HTCMT vung TNB   12-12-2011 2 2" xfId="7702"/>
    <cellStyle name="T_CTMTQG 2008_KH XDCB_2008 lan 2 sua ngay 10-11_!1 1 bao cao giao KH ve HTCMT vung TNB   12-12-2011 2 2 2" xfId="7703"/>
    <cellStyle name="T_CTMTQG 2008_KH XDCB_2008 lan 2 sua ngay 10-11_!1 1 bao cao giao KH ve HTCMT vung TNB   12-12-2011 2 3" xfId="7704"/>
    <cellStyle name="T_CTMTQG 2008_KH XDCB_2008 lan 2 sua ngay 10-11_!1 1 bao cao giao KH ve HTCMT vung TNB   12-12-2011 2 4" xfId="7705"/>
    <cellStyle name="T_CTMTQG 2008_KH XDCB_2008 lan 2 sua ngay 10-11_!1 1 bao cao giao KH ve HTCMT vung TNB   12-12-2011 3" xfId="7706"/>
    <cellStyle name="T_CTMTQG 2008_KH XDCB_2008 lan 2 sua ngay 10-11_!1 1 bao cao giao KH ve HTCMT vung TNB   12-12-2011 3 2" xfId="7707"/>
    <cellStyle name="T_CTMTQG 2008_KH XDCB_2008 lan 2 sua ngay 10-11_!1 1 bao cao giao KH ve HTCMT vung TNB   12-12-2011 4" xfId="7708"/>
    <cellStyle name="T_CTMTQG 2008_KH XDCB_2008 lan 2 sua ngay 10-11_!1 1 bao cao giao KH ve HTCMT vung TNB   12-12-2011 5" xfId="7709"/>
    <cellStyle name="T_CTMTQG 2008_KH XDCB_2008 lan 2 sua ngay 10-11_Bieu TPCP 2015-xin keo dai 3.2016" xfId="7710"/>
    <cellStyle name="T_CTMTQG 2008_KH XDCB_2008 lan 2 sua ngay 10-11_Bieu TPCP 2015-xin keo dai 3.2016 2" xfId="7711"/>
    <cellStyle name="T_CTMTQG 2008_KH XDCB_2008 lan 2 sua ngay 10-11_KH TPCP vung TNB (03-1-2012)" xfId="7712"/>
    <cellStyle name="T_CTMTQG 2008_KH XDCB_2008 lan 2 sua ngay 10-11_KH TPCP vung TNB (03-1-2012) 2" xfId="7713"/>
    <cellStyle name="T_CTMTQG 2008_KH XDCB_2008 lan 2 sua ngay 10-11_KH TPCP vung TNB (03-1-2012) 2 2" xfId="7714"/>
    <cellStyle name="T_CTMTQG 2008_KH XDCB_2008 lan 2 sua ngay 10-11_KH TPCP vung TNB (03-1-2012) 2 2 2" xfId="7715"/>
    <cellStyle name="T_CTMTQG 2008_KH XDCB_2008 lan 2 sua ngay 10-11_KH TPCP vung TNB (03-1-2012) 2 3" xfId="7716"/>
    <cellStyle name="T_CTMTQG 2008_KH XDCB_2008 lan 2 sua ngay 10-11_KH TPCP vung TNB (03-1-2012) 2 4" xfId="7717"/>
    <cellStyle name="T_CTMTQG 2008_KH XDCB_2008 lan 2 sua ngay 10-11_KH TPCP vung TNB (03-1-2012) 3" xfId="7718"/>
    <cellStyle name="T_CTMTQG 2008_KH XDCB_2008 lan 2 sua ngay 10-11_KH TPCP vung TNB (03-1-2012) 3 2" xfId="7719"/>
    <cellStyle name="T_CTMTQG 2008_KH XDCB_2008 lan 2 sua ngay 10-11_KH TPCP vung TNB (03-1-2012) 4" xfId="7720"/>
    <cellStyle name="T_CTMTQG 2008_KH XDCB_2008 lan 2 sua ngay 10-11_KH TPCP vung TNB (03-1-2012) 5" xfId="7721"/>
    <cellStyle name="T_CTMTQG 2008_KH XDCB_2008 lan 2 sua ngay 10-11_ra soat theo 7356" xfId="7722"/>
    <cellStyle name="T_CTMTQG 2008_KH XDCB_2008 lan 2 sua ngay 10-11_ra soat theo 7356 2" xfId="7723"/>
    <cellStyle name="T_CTMTQG 2008_KH XDCB_2008 lan 2 sua ngay 10-11_ra soat theo 7356_Bao cao no dong XDCB-9590-BYT-Rut gon" xfId="7724"/>
    <cellStyle name="T_CTMTQG 2008_KH XDCB_2008 lan 2 sua ngay 10-11_ra soat theo 7356_Bao cao no dong XDCB-9590-BYT-Rut gon 2" xfId="7725"/>
    <cellStyle name="T_CTMTQG 2008_KH XDCB_2008 lan 2 sua ngay 10-11_ra soat theo 7356_Bieu 11-TPCP KH 2013" xfId="7726"/>
    <cellStyle name="T_CTMTQG 2008_KH XDCB_2008 lan 2 sua ngay 10-11_ra soat theo 7356_Bieu 11-TPCP KH 2013 2" xfId="7727"/>
    <cellStyle name="T_CTMTQG 2008_KH XDCB_2008 lan 2 sua ngay 10-11_TONG HOP CHUNG 3.2.2012 (ban cuoi)" xfId="7728"/>
    <cellStyle name="T_CTMTQG 2008_KH XDCB_2008 lan 2 sua ngay 10-11_TONG HOP CHUNG 3.2.2012 (ban cuoi) 2" xfId="7729"/>
    <cellStyle name="T_CTMTQG 2008_KH XDCB_2008 lan 2 sua ngay 10-11_TONG HOP CHUNG 3.2.2012 (ban cuoi)_Bao cao no dong XDCB-9590-BYT-Rut gon" xfId="7730"/>
    <cellStyle name="T_CTMTQG 2008_KH XDCB_2008 lan 2 sua ngay 10-11_TONG HOP CHUNG 3.2.2012 (ban cuoi)_Bao cao no dong XDCB-9590-BYT-Rut gon 2" xfId="7731"/>
    <cellStyle name="T_CTMTQG 2008_ra soat theo 7356" xfId="7732"/>
    <cellStyle name="T_CTMTQG 2008_ra soat theo 7356 2" xfId="7733"/>
    <cellStyle name="T_CTMTQG 2008_ra soat theo 7356_Bao cao no dong XDCB-9590-BYT-Rut gon" xfId="7734"/>
    <cellStyle name="T_CTMTQG 2008_ra soat theo 7356_Bao cao no dong XDCB-9590-BYT-Rut gon 2" xfId="7735"/>
    <cellStyle name="T_CTMTQG 2008_ra soat theo 7356_Bieu 11-TPCP KH 2013" xfId="7736"/>
    <cellStyle name="T_CTMTQG 2008_ra soat theo 7356_Bieu 11-TPCP KH 2013 2" xfId="7737"/>
    <cellStyle name="T_CTMTQG 2008_TONG HOP CHUNG 3.2.2012 (ban cuoi)" xfId="7738"/>
    <cellStyle name="T_CTMTQG 2008_TONG HOP CHUNG 3.2.2012 (ban cuoi) 2" xfId="7739"/>
    <cellStyle name="T_CTMTQG 2008_TONG HOP CHUNG 3.2.2012 (ban cuoi)_Bao cao no dong XDCB-9590-BYT-Rut gon" xfId="7740"/>
    <cellStyle name="T_CTMTQG 2008_TONG HOP CHUNG 3.2.2012 (ban cuoi)_Bao cao no dong XDCB-9590-BYT-Rut gon 2" xfId="7741"/>
    <cellStyle name="T_danh muc chuan bi dau tu 2011 ngay 07-6-2011" xfId="7742"/>
    <cellStyle name="T_danh muc chuan bi dau tu 2011 ngay 07-6-2011 2" xfId="7743"/>
    <cellStyle name="T_danh muc chuan bi dau tu 2011 ngay 07-6-2011 2 2" xfId="7744"/>
    <cellStyle name="T_danh muc chuan bi dau tu 2011 ngay 07-6-2011 2 2 2" xfId="7745"/>
    <cellStyle name="T_danh muc chuan bi dau tu 2011 ngay 07-6-2011 2 3" xfId="7746"/>
    <cellStyle name="T_danh muc chuan bi dau tu 2011 ngay 07-6-2011 2 4" xfId="7747"/>
    <cellStyle name="T_danh muc chuan bi dau tu 2011 ngay 07-6-2011 3" xfId="7748"/>
    <cellStyle name="T_danh muc chuan bi dau tu 2011 ngay 07-6-2011 3 2" xfId="7749"/>
    <cellStyle name="T_danh muc chuan bi dau tu 2011 ngay 07-6-2011 4" xfId="7750"/>
    <cellStyle name="T_danh muc chuan bi dau tu 2011 ngay 07-6-2011 5" xfId="7751"/>
    <cellStyle name="T_danh muc chuan bi dau tu 2011 ngay 07-6-2011_!1 1 bao cao giao KH ve HTCMT vung TNB   12-12-2011" xfId="7752"/>
    <cellStyle name="T_danh muc chuan bi dau tu 2011 ngay 07-6-2011_!1 1 bao cao giao KH ve HTCMT vung TNB   12-12-2011 2" xfId="7753"/>
    <cellStyle name="T_danh muc chuan bi dau tu 2011 ngay 07-6-2011_!1 1 bao cao giao KH ve HTCMT vung TNB   12-12-2011 2 2" xfId="7754"/>
    <cellStyle name="T_danh muc chuan bi dau tu 2011 ngay 07-6-2011_!1 1 bao cao giao KH ve HTCMT vung TNB   12-12-2011 2 2 2" xfId="7755"/>
    <cellStyle name="T_danh muc chuan bi dau tu 2011 ngay 07-6-2011_!1 1 bao cao giao KH ve HTCMT vung TNB   12-12-2011 2 3" xfId="7756"/>
    <cellStyle name="T_danh muc chuan bi dau tu 2011 ngay 07-6-2011_!1 1 bao cao giao KH ve HTCMT vung TNB   12-12-2011 2 4" xfId="7757"/>
    <cellStyle name="T_danh muc chuan bi dau tu 2011 ngay 07-6-2011_!1 1 bao cao giao KH ve HTCMT vung TNB   12-12-2011 3" xfId="7758"/>
    <cellStyle name="T_danh muc chuan bi dau tu 2011 ngay 07-6-2011_!1 1 bao cao giao KH ve HTCMT vung TNB   12-12-2011 3 2" xfId="7759"/>
    <cellStyle name="T_danh muc chuan bi dau tu 2011 ngay 07-6-2011_!1 1 bao cao giao KH ve HTCMT vung TNB   12-12-2011 4" xfId="7760"/>
    <cellStyle name="T_danh muc chuan bi dau tu 2011 ngay 07-6-2011_!1 1 bao cao giao KH ve HTCMT vung TNB   12-12-2011 5" xfId="7761"/>
    <cellStyle name="T_danh muc chuan bi dau tu 2011 ngay 07-6-2011_KH TPCP vung TNB (03-1-2012)" xfId="7762"/>
    <cellStyle name="T_danh muc chuan bi dau tu 2011 ngay 07-6-2011_KH TPCP vung TNB (03-1-2012) 2" xfId="7763"/>
    <cellStyle name="T_danh muc chuan bi dau tu 2011 ngay 07-6-2011_KH TPCP vung TNB (03-1-2012) 2 2" xfId="7764"/>
    <cellStyle name="T_danh muc chuan bi dau tu 2011 ngay 07-6-2011_KH TPCP vung TNB (03-1-2012) 2 2 2" xfId="7765"/>
    <cellStyle name="T_danh muc chuan bi dau tu 2011 ngay 07-6-2011_KH TPCP vung TNB (03-1-2012) 2 3" xfId="7766"/>
    <cellStyle name="T_danh muc chuan bi dau tu 2011 ngay 07-6-2011_KH TPCP vung TNB (03-1-2012) 2 4" xfId="7767"/>
    <cellStyle name="T_danh muc chuan bi dau tu 2011 ngay 07-6-2011_KH TPCP vung TNB (03-1-2012) 3" xfId="7768"/>
    <cellStyle name="T_danh muc chuan bi dau tu 2011 ngay 07-6-2011_KH TPCP vung TNB (03-1-2012) 3 2" xfId="7769"/>
    <cellStyle name="T_danh muc chuan bi dau tu 2011 ngay 07-6-2011_KH TPCP vung TNB (03-1-2012) 4" xfId="7770"/>
    <cellStyle name="T_danh muc chuan bi dau tu 2011 ngay 07-6-2011_KH TPCP vung TNB (03-1-2012) 5" xfId="7771"/>
    <cellStyle name="T_Danh muc pbo nguon von XSKT, XDCB nam 2009 chuyen qua nam 2010" xfId="7772"/>
    <cellStyle name="T_Danh muc pbo nguon von XSKT, XDCB nam 2009 chuyen qua nam 2010 2" xfId="7773"/>
    <cellStyle name="T_Danh muc pbo nguon von XSKT, XDCB nam 2009 chuyen qua nam 2010 2 2" xfId="7774"/>
    <cellStyle name="T_Danh muc pbo nguon von XSKT, XDCB nam 2009 chuyen qua nam 2010 2 2 2" xfId="7775"/>
    <cellStyle name="T_Danh muc pbo nguon von XSKT, XDCB nam 2009 chuyen qua nam 2010 2 3" xfId="7776"/>
    <cellStyle name="T_Danh muc pbo nguon von XSKT, XDCB nam 2009 chuyen qua nam 2010 2 4" xfId="7777"/>
    <cellStyle name="T_Danh muc pbo nguon von XSKT, XDCB nam 2009 chuyen qua nam 2010 3" xfId="7778"/>
    <cellStyle name="T_Danh muc pbo nguon von XSKT, XDCB nam 2009 chuyen qua nam 2010 3 2" xfId="7779"/>
    <cellStyle name="T_Danh muc pbo nguon von XSKT, XDCB nam 2009 chuyen qua nam 2010 4" xfId="7780"/>
    <cellStyle name="T_Danh muc pbo nguon von XSKT, XDCB nam 2009 chuyen qua nam 2010 5" xfId="7781"/>
    <cellStyle name="T_Danh muc pbo nguon von XSKT, XDCB nam 2009 chuyen qua nam 2010_!1 1 bao cao giao KH ve HTCMT vung TNB   12-12-2011" xfId="7782"/>
    <cellStyle name="T_Danh muc pbo nguon von XSKT, XDCB nam 2009 chuyen qua nam 2010_!1 1 bao cao giao KH ve HTCMT vung TNB   12-12-2011 2" xfId="7783"/>
    <cellStyle name="T_Danh muc pbo nguon von XSKT, XDCB nam 2009 chuyen qua nam 2010_!1 1 bao cao giao KH ve HTCMT vung TNB   12-12-2011 2 2" xfId="7784"/>
    <cellStyle name="T_Danh muc pbo nguon von XSKT, XDCB nam 2009 chuyen qua nam 2010_!1 1 bao cao giao KH ve HTCMT vung TNB   12-12-2011 2 2 2" xfId="7785"/>
    <cellStyle name="T_Danh muc pbo nguon von XSKT, XDCB nam 2009 chuyen qua nam 2010_!1 1 bao cao giao KH ve HTCMT vung TNB   12-12-2011 2 3" xfId="7786"/>
    <cellStyle name="T_Danh muc pbo nguon von XSKT, XDCB nam 2009 chuyen qua nam 2010_!1 1 bao cao giao KH ve HTCMT vung TNB   12-12-2011 2 4" xfId="7787"/>
    <cellStyle name="T_Danh muc pbo nguon von XSKT, XDCB nam 2009 chuyen qua nam 2010_!1 1 bao cao giao KH ve HTCMT vung TNB   12-12-2011 3" xfId="7788"/>
    <cellStyle name="T_Danh muc pbo nguon von XSKT, XDCB nam 2009 chuyen qua nam 2010_!1 1 bao cao giao KH ve HTCMT vung TNB   12-12-2011 3 2" xfId="7789"/>
    <cellStyle name="T_Danh muc pbo nguon von XSKT, XDCB nam 2009 chuyen qua nam 2010_!1 1 bao cao giao KH ve HTCMT vung TNB   12-12-2011 4" xfId="7790"/>
    <cellStyle name="T_Danh muc pbo nguon von XSKT, XDCB nam 2009 chuyen qua nam 2010_!1 1 bao cao giao KH ve HTCMT vung TNB   12-12-2011 5" xfId="7791"/>
    <cellStyle name="T_Danh muc pbo nguon von XSKT, XDCB nam 2009 chuyen qua nam 2010_KH TPCP vung TNB (03-1-2012)" xfId="7792"/>
    <cellStyle name="T_Danh muc pbo nguon von XSKT, XDCB nam 2009 chuyen qua nam 2010_KH TPCP vung TNB (03-1-2012) 2" xfId="7793"/>
    <cellStyle name="T_Danh muc pbo nguon von XSKT, XDCB nam 2009 chuyen qua nam 2010_KH TPCP vung TNB (03-1-2012) 2 2" xfId="7794"/>
    <cellStyle name="T_Danh muc pbo nguon von XSKT, XDCB nam 2009 chuyen qua nam 2010_KH TPCP vung TNB (03-1-2012) 2 2 2" xfId="7795"/>
    <cellStyle name="T_Danh muc pbo nguon von XSKT, XDCB nam 2009 chuyen qua nam 2010_KH TPCP vung TNB (03-1-2012) 2 3" xfId="7796"/>
    <cellStyle name="T_Danh muc pbo nguon von XSKT, XDCB nam 2009 chuyen qua nam 2010_KH TPCP vung TNB (03-1-2012) 2 4" xfId="7797"/>
    <cellStyle name="T_Danh muc pbo nguon von XSKT, XDCB nam 2009 chuyen qua nam 2010_KH TPCP vung TNB (03-1-2012) 3" xfId="7798"/>
    <cellStyle name="T_Danh muc pbo nguon von XSKT, XDCB nam 2009 chuyen qua nam 2010_KH TPCP vung TNB (03-1-2012) 3 2" xfId="7799"/>
    <cellStyle name="T_Danh muc pbo nguon von XSKT, XDCB nam 2009 chuyen qua nam 2010_KH TPCP vung TNB (03-1-2012) 4" xfId="7800"/>
    <cellStyle name="T_Danh muc pbo nguon von XSKT, XDCB nam 2009 chuyen qua nam 2010_KH TPCP vung TNB (03-1-2012) 5" xfId="7801"/>
    <cellStyle name="T_dieu chinh KH 2011 ngay 26-5-2011111" xfId="7802"/>
    <cellStyle name="T_dieu chinh KH 2011 ngay 26-5-2011111 2" xfId="7803"/>
    <cellStyle name="T_dieu chinh KH 2011 ngay 26-5-2011111 2 2" xfId="7804"/>
    <cellStyle name="T_dieu chinh KH 2011 ngay 26-5-2011111 2 2 2" xfId="7805"/>
    <cellStyle name="T_dieu chinh KH 2011 ngay 26-5-2011111 2 3" xfId="7806"/>
    <cellStyle name="T_dieu chinh KH 2011 ngay 26-5-2011111 2 4" xfId="7807"/>
    <cellStyle name="T_dieu chinh KH 2011 ngay 26-5-2011111 3" xfId="7808"/>
    <cellStyle name="T_dieu chinh KH 2011 ngay 26-5-2011111 3 2" xfId="7809"/>
    <cellStyle name="T_dieu chinh KH 2011 ngay 26-5-2011111 4" xfId="7810"/>
    <cellStyle name="T_dieu chinh KH 2011 ngay 26-5-2011111 5" xfId="7811"/>
    <cellStyle name="T_dieu chinh KH 2011 ngay 26-5-2011111_!1 1 bao cao giao KH ve HTCMT vung TNB   12-12-2011" xfId="7812"/>
    <cellStyle name="T_dieu chinh KH 2011 ngay 26-5-2011111_!1 1 bao cao giao KH ve HTCMT vung TNB   12-12-2011 2" xfId="7813"/>
    <cellStyle name="T_dieu chinh KH 2011 ngay 26-5-2011111_!1 1 bao cao giao KH ve HTCMT vung TNB   12-12-2011 2 2" xfId="7814"/>
    <cellStyle name="T_dieu chinh KH 2011 ngay 26-5-2011111_!1 1 bao cao giao KH ve HTCMT vung TNB   12-12-2011 2 2 2" xfId="7815"/>
    <cellStyle name="T_dieu chinh KH 2011 ngay 26-5-2011111_!1 1 bao cao giao KH ve HTCMT vung TNB   12-12-2011 2 3" xfId="7816"/>
    <cellStyle name="T_dieu chinh KH 2011 ngay 26-5-2011111_!1 1 bao cao giao KH ve HTCMT vung TNB   12-12-2011 2 4" xfId="7817"/>
    <cellStyle name="T_dieu chinh KH 2011 ngay 26-5-2011111_!1 1 bao cao giao KH ve HTCMT vung TNB   12-12-2011 3" xfId="7818"/>
    <cellStyle name="T_dieu chinh KH 2011 ngay 26-5-2011111_!1 1 bao cao giao KH ve HTCMT vung TNB   12-12-2011 3 2" xfId="7819"/>
    <cellStyle name="T_dieu chinh KH 2011 ngay 26-5-2011111_!1 1 bao cao giao KH ve HTCMT vung TNB   12-12-2011 4" xfId="7820"/>
    <cellStyle name="T_dieu chinh KH 2011 ngay 26-5-2011111_!1 1 bao cao giao KH ve HTCMT vung TNB   12-12-2011 5" xfId="7821"/>
    <cellStyle name="T_dieu chinh KH 2011 ngay 26-5-2011111_KH TPCP vung TNB (03-1-2012)" xfId="7822"/>
    <cellStyle name="T_dieu chinh KH 2011 ngay 26-5-2011111_KH TPCP vung TNB (03-1-2012) 2" xfId="7823"/>
    <cellStyle name="T_dieu chinh KH 2011 ngay 26-5-2011111_KH TPCP vung TNB (03-1-2012) 2 2" xfId="7824"/>
    <cellStyle name="T_dieu chinh KH 2011 ngay 26-5-2011111_KH TPCP vung TNB (03-1-2012) 2 2 2" xfId="7825"/>
    <cellStyle name="T_dieu chinh KH 2011 ngay 26-5-2011111_KH TPCP vung TNB (03-1-2012) 2 3" xfId="7826"/>
    <cellStyle name="T_dieu chinh KH 2011 ngay 26-5-2011111_KH TPCP vung TNB (03-1-2012) 2 4" xfId="7827"/>
    <cellStyle name="T_dieu chinh KH 2011 ngay 26-5-2011111_KH TPCP vung TNB (03-1-2012) 3" xfId="7828"/>
    <cellStyle name="T_dieu chinh KH 2011 ngay 26-5-2011111_KH TPCP vung TNB (03-1-2012) 3 2" xfId="7829"/>
    <cellStyle name="T_dieu chinh KH 2011 ngay 26-5-2011111_KH TPCP vung TNB (03-1-2012) 4" xfId="7830"/>
    <cellStyle name="T_dieu chinh KH 2011 ngay 26-5-2011111_KH TPCP vung TNB (03-1-2012) 5" xfId="7831"/>
    <cellStyle name="T_DK 2014-2015 final" xfId="7832"/>
    <cellStyle name="T_DK 2014-2015 final 2" xfId="7833"/>
    <cellStyle name="T_DK 2014-2015 final 2 2" xfId="7834"/>
    <cellStyle name="T_DK 2014-2015 final 3" xfId="7835"/>
    <cellStyle name="T_DK 2014-2015 final 4" xfId="7836"/>
    <cellStyle name="T_DK 2014-2015 final_05-12  KH trung han 2016-2020 - Liem Thinh edited" xfId="7837"/>
    <cellStyle name="T_DK 2014-2015 final_05-12  KH trung han 2016-2020 - Liem Thinh edited 2" xfId="7838"/>
    <cellStyle name="T_DK 2014-2015 final_05-12  KH trung han 2016-2020 - Liem Thinh edited 2 2" xfId="7839"/>
    <cellStyle name="T_DK 2014-2015 final_05-12  KH trung han 2016-2020 - Liem Thinh edited 3" xfId="7840"/>
    <cellStyle name="T_DK 2014-2015 final_05-12  KH trung han 2016-2020 - Liem Thinh edited 4" xfId="7841"/>
    <cellStyle name="T_DK 2014-2015 final_Copy of 05-12  KH trung han 2016-2020 - Liem Thinh edited (1)" xfId="7842"/>
    <cellStyle name="T_DK 2014-2015 final_Copy of 05-12  KH trung han 2016-2020 - Liem Thinh edited (1) 2" xfId="7843"/>
    <cellStyle name="T_DK 2014-2015 final_Copy of 05-12  KH trung han 2016-2020 - Liem Thinh edited (1) 2 2" xfId="7844"/>
    <cellStyle name="T_DK 2014-2015 final_Copy of 05-12  KH trung han 2016-2020 - Liem Thinh edited (1) 3" xfId="7845"/>
    <cellStyle name="T_DK 2014-2015 final_Copy of 05-12  KH trung han 2016-2020 - Liem Thinh edited (1) 4" xfId="7846"/>
    <cellStyle name="T_DK 2014-2015 new" xfId="7847"/>
    <cellStyle name="T_DK 2014-2015 new 2" xfId="7848"/>
    <cellStyle name="T_DK 2014-2015 new 2 2" xfId="7849"/>
    <cellStyle name="T_DK 2014-2015 new 3" xfId="7850"/>
    <cellStyle name="T_DK 2014-2015 new 4" xfId="7851"/>
    <cellStyle name="T_DK 2014-2015 new_05-12  KH trung han 2016-2020 - Liem Thinh edited" xfId="7852"/>
    <cellStyle name="T_DK 2014-2015 new_05-12  KH trung han 2016-2020 - Liem Thinh edited 2" xfId="7853"/>
    <cellStyle name="T_DK 2014-2015 new_05-12  KH trung han 2016-2020 - Liem Thinh edited 2 2" xfId="7854"/>
    <cellStyle name="T_DK 2014-2015 new_05-12  KH trung han 2016-2020 - Liem Thinh edited 3" xfId="7855"/>
    <cellStyle name="T_DK 2014-2015 new_05-12  KH trung han 2016-2020 - Liem Thinh edited 4" xfId="7856"/>
    <cellStyle name="T_DK 2014-2015 new_Copy of 05-12  KH trung han 2016-2020 - Liem Thinh edited (1)" xfId="7857"/>
    <cellStyle name="T_DK 2014-2015 new_Copy of 05-12  KH trung han 2016-2020 - Liem Thinh edited (1) 2" xfId="7858"/>
    <cellStyle name="T_DK 2014-2015 new_Copy of 05-12  KH trung han 2016-2020 - Liem Thinh edited (1) 2 2" xfId="7859"/>
    <cellStyle name="T_DK 2014-2015 new_Copy of 05-12  KH trung han 2016-2020 - Liem Thinh edited (1) 3" xfId="7860"/>
    <cellStyle name="T_DK 2014-2015 new_Copy of 05-12  KH trung han 2016-2020 - Liem Thinh edited (1) 4" xfId="7861"/>
    <cellStyle name="T_DK KH CBDT 2014 11-11-2013" xfId="7862"/>
    <cellStyle name="T_DK KH CBDT 2014 11-11-2013 2" xfId="7863"/>
    <cellStyle name="T_DK KH CBDT 2014 11-11-2013 2 2" xfId="7864"/>
    <cellStyle name="T_DK KH CBDT 2014 11-11-2013 3" xfId="7865"/>
    <cellStyle name="T_DK KH CBDT 2014 11-11-2013 4" xfId="7866"/>
    <cellStyle name="T_DK KH CBDT 2014 11-11-2013(1)" xfId="7867"/>
    <cellStyle name="T_DK KH CBDT 2014 11-11-2013(1) 2" xfId="7868"/>
    <cellStyle name="T_DK KH CBDT 2014 11-11-2013(1) 2 2" xfId="7869"/>
    <cellStyle name="T_DK KH CBDT 2014 11-11-2013(1) 3" xfId="7870"/>
    <cellStyle name="T_DK KH CBDT 2014 11-11-2013(1) 4" xfId="7871"/>
    <cellStyle name="T_DK KH CBDT 2014 11-11-2013(1)_05-12  KH trung han 2016-2020 - Liem Thinh edited" xfId="7872"/>
    <cellStyle name="T_DK KH CBDT 2014 11-11-2013(1)_05-12  KH trung han 2016-2020 - Liem Thinh edited 2" xfId="7873"/>
    <cellStyle name="T_DK KH CBDT 2014 11-11-2013(1)_05-12  KH trung han 2016-2020 - Liem Thinh edited 2 2" xfId="7874"/>
    <cellStyle name="T_DK KH CBDT 2014 11-11-2013(1)_05-12  KH trung han 2016-2020 - Liem Thinh edited 3" xfId="7875"/>
    <cellStyle name="T_DK KH CBDT 2014 11-11-2013(1)_05-12  KH trung han 2016-2020 - Liem Thinh edited 4" xfId="7876"/>
    <cellStyle name="T_DK KH CBDT 2014 11-11-2013(1)_Copy of 05-12  KH trung han 2016-2020 - Liem Thinh edited (1)" xfId="7877"/>
    <cellStyle name="T_DK KH CBDT 2014 11-11-2013(1)_Copy of 05-12  KH trung han 2016-2020 - Liem Thinh edited (1) 2" xfId="7878"/>
    <cellStyle name="T_DK KH CBDT 2014 11-11-2013(1)_Copy of 05-12  KH trung han 2016-2020 - Liem Thinh edited (1) 2 2" xfId="7879"/>
    <cellStyle name="T_DK KH CBDT 2014 11-11-2013(1)_Copy of 05-12  KH trung han 2016-2020 - Liem Thinh edited (1) 3" xfId="7880"/>
    <cellStyle name="T_DK KH CBDT 2014 11-11-2013(1)_Copy of 05-12  KH trung han 2016-2020 - Liem Thinh edited (1) 4" xfId="7881"/>
    <cellStyle name="T_DK KH CBDT 2014 11-11-2013_05-12  KH trung han 2016-2020 - Liem Thinh edited" xfId="7882"/>
    <cellStyle name="T_DK KH CBDT 2014 11-11-2013_05-12  KH trung han 2016-2020 - Liem Thinh edited 2" xfId="7883"/>
    <cellStyle name="T_DK KH CBDT 2014 11-11-2013_05-12  KH trung han 2016-2020 - Liem Thinh edited 2 2" xfId="7884"/>
    <cellStyle name="T_DK KH CBDT 2014 11-11-2013_05-12  KH trung han 2016-2020 - Liem Thinh edited 3" xfId="7885"/>
    <cellStyle name="T_DK KH CBDT 2014 11-11-2013_05-12  KH trung han 2016-2020 - Liem Thinh edited 4" xfId="7886"/>
    <cellStyle name="T_DK KH CBDT 2014 11-11-2013_Copy of 05-12  KH trung han 2016-2020 - Liem Thinh edited (1)" xfId="7887"/>
    <cellStyle name="T_DK KH CBDT 2014 11-11-2013_Copy of 05-12  KH trung han 2016-2020 - Liem Thinh edited (1) 2" xfId="7888"/>
    <cellStyle name="T_DK KH CBDT 2014 11-11-2013_Copy of 05-12  KH trung han 2016-2020 - Liem Thinh edited (1) 2 2" xfId="7889"/>
    <cellStyle name="T_DK KH CBDT 2014 11-11-2013_Copy of 05-12  KH trung han 2016-2020 - Liem Thinh edited (1) 3" xfId="7890"/>
    <cellStyle name="T_DK KH CBDT 2014 11-11-2013_Copy of 05-12  KH trung han 2016-2020 - Liem Thinh edited (1) 4" xfId="7891"/>
    <cellStyle name="T_DS KCH PHAN BO VON NSDP NAM 2010" xfId="7892"/>
    <cellStyle name="T_DS KCH PHAN BO VON NSDP NAM 2010 2" xfId="7893"/>
    <cellStyle name="T_DS KCH PHAN BO VON NSDP NAM 2010 2 2" xfId="7894"/>
    <cellStyle name="T_DS KCH PHAN BO VON NSDP NAM 2010 2 2 2" xfId="7895"/>
    <cellStyle name="T_DS KCH PHAN BO VON NSDP NAM 2010 2 3" xfId="7896"/>
    <cellStyle name="T_DS KCH PHAN BO VON NSDP NAM 2010 2 4" xfId="7897"/>
    <cellStyle name="T_DS KCH PHAN BO VON NSDP NAM 2010 3" xfId="7898"/>
    <cellStyle name="T_DS KCH PHAN BO VON NSDP NAM 2010 3 2" xfId="7899"/>
    <cellStyle name="T_DS KCH PHAN BO VON NSDP NAM 2010 4" xfId="7900"/>
    <cellStyle name="T_DS KCH PHAN BO VON NSDP NAM 2010 5" xfId="7901"/>
    <cellStyle name="T_DS KCH PHAN BO VON NSDP NAM 2010_!1 1 bao cao giao KH ve HTCMT vung TNB   12-12-2011" xfId="7902"/>
    <cellStyle name="T_DS KCH PHAN BO VON NSDP NAM 2010_!1 1 bao cao giao KH ve HTCMT vung TNB   12-12-2011 2" xfId="7903"/>
    <cellStyle name="T_DS KCH PHAN BO VON NSDP NAM 2010_!1 1 bao cao giao KH ve HTCMT vung TNB   12-12-2011 2 2" xfId="7904"/>
    <cellStyle name="T_DS KCH PHAN BO VON NSDP NAM 2010_!1 1 bao cao giao KH ve HTCMT vung TNB   12-12-2011 2 2 2" xfId="7905"/>
    <cellStyle name="T_DS KCH PHAN BO VON NSDP NAM 2010_!1 1 bao cao giao KH ve HTCMT vung TNB   12-12-2011 2 3" xfId="7906"/>
    <cellStyle name="T_DS KCH PHAN BO VON NSDP NAM 2010_!1 1 bao cao giao KH ve HTCMT vung TNB   12-12-2011 2 4" xfId="7907"/>
    <cellStyle name="T_DS KCH PHAN BO VON NSDP NAM 2010_!1 1 bao cao giao KH ve HTCMT vung TNB   12-12-2011 3" xfId="7908"/>
    <cellStyle name="T_DS KCH PHAN BO VON NSDP NAM 2010_!1 1 bao cao giao KH ve HTCMT vung TNB   12-12-2011 3 2" xfId="7909"/>
    <cellStyle name="T_DS KCH PHAN BO VON NSDP NAM 2010_!1 1 bao cao giao KH ve HTCMT vung TNB   12-12-2011 4" xfId="7910"/>
    <cellStyle name="T_DS KCH PHAN BO VON NSDP NAM 2010_!1 1 bao cao giao KH ve HTCMT vung TNB   12-12-2011 5" xfId="7911"/>
    <cellStyle name="T_DS KCH PHAN BO VON NSDP NAM 2010_KH TPCP vung TNB (03-1-2012)" xfId="7912"/>
    <cellStyle name="T_DS KCH PHAN BO VON NSDP NAM 2010_KH TPCP vung TNB (03-1-2012) 2" xfId="7913"/>
    <cellStyle name="T_DS KCH PHAN BO VON NSDP NAM 2010_KH TPCP vung TNB (03-1-2012) 2 2" xfId="7914"/>
    <cellStyle name="T_DS KCH PHAN BO VON NSDP NAM 2010_KH TPCP vung TNB (03-1-2012) 2 2 2" xfId="7915"/>
    <cellStyle name="T_DS KCH PHAN BO VON NSDP NAM 2010_KH TPCP vung TNB (03-1-2012) 2 3" xfId="7916"/>
    <cellStyle name="T_DS KCH PHAN BO VON NSDP NAM 2010_KH TPCP vung TNB (03-1-2012) 2 4" xfId="7917"/>
    <cellStyle name="T_DS KCH PHAN BO VON NSDP NAM 2010_KH TPCP vung TNB (03-1-2012) 3" xfId="7918"/>
    <cellStyle name="T_DS KCH PHAN BO VON NSDP NAM 2010_KH TPCP vung TNB (03-1-2012) 3 2" xfId="7919"/>
    <cellStyle name="T_DS KCH PHAN BO VON NSDP NAM 2010_KH TPCP vung TNB (03-1-2012) 4" xfId="7920"/>
    <cellStyle name="T_DS KCH PHAN BO VON NSDP NAM 2010_KH TPCP vung TNB (03-1-2012) 5" xfId="7921"/>
    <cellStyle name="T_Du an khoi cong moi nam 2010" xfId="7922"/>
    <cellStyle name="T_Du an khoi cong moi nam 2010 2" xfId="7923"/>
    <cellStyle name="T_Du an khoi cong moi nam 2010 2 2" xfId="7924"/>
    <cellStyle name="T_Du an khoi cong moi nam 2010 2 2 2" xfId="7925"/>
    <cellStyle name="T_Du an khoi cong moi nam 2010 2 3" xfId="7926"/>
    <cellStyle name="T_Du an khoi cong moi nam 2010 2 4" xfId="7927"/>
    <cellStyle name="T_Du an khoi cong moi nam 2010 3" xfId="7928"/>
    <cellStyle name="T_Du an khoi cong moi nam 2010 3 2" xfId="7929"/>
    <cellStyle name="T_Du an khoi cong moi nam 2010 4" xfId="7930"/>
    <cellStyle name="T_Du an khoi cong moi nam 2010 5" xfId="7931"/>
    <cellStyle name="T_Du an khoi cong moi nam 2010_!1 1 bao cao giao KH ve HTCMT vung TNB   12-12-2011" xfId="7932"/>
    <cellStyle name="T_Du an khoi cong moi nam 2010_!1 1 bao cao giao KH ve HTCMT vung TNB   12-12-2011 2" xfId="7933"/>
    <cellStyle name="T_Du an khoi cong moi nam 2010_!1 1 bao cao giao KH ve HTCMT vung TNB   12-12-2011 2 2" xfId="7934"/>
    <cellStyle name="T_Du an khoi cong moi nam 2010_!1 1 bao cao giao KH ve HTCMT vung TNB   12-12-2011 2 2 2" xfId="7935"/>
    <cellStyle name="T_Du an khoi cong moi nam 2010_!1 1 bao cao giao KH ve HTCMT vung TNB   12-12-2011 2 3" xfId="7936"/>
    <cellStyle name="T_Du an khoi cong moi nam 2010_!1 1 bao cao giao KH ve HTCMT vung TNB   12-12-2011 2 4" xfId="7937"/>
    <cellStyle name="T_Du an khoi cong moi nam 2010_!1 1 bao cao giao KH ve HTCMT vung TNB   12-12-2011 3" xfId="7938"/>
    <cellStyle name="T_Du an khoi cong moi nam 2010_!1 1 bao cao giao KH ve HTCMT vung TNB   12-12-2011 3 2" xfId="7939"/>
    <cellStyle name="T_Du an khoi cong moi nam 2010_!1 1 bao cao giao KH ve HTCMT vung TNB   12-12-2011 4" xfId="7940"/>
    <cellStyle name="T_Du an khoi cong moi nam 2010_!1 1 bao cao giao KH ve HTCMT vung TNB   12-12-2011 5" xfId="7941"/>
    <cellStyle name="T_Du an khoi cong moi nam 2010_Bieu TPCP 2015-xin keo dai 3.2016" xfId="7942"/>
    <cellStyle name="T_Du an khoi cong moi nam 2010_Bieu TPCP 2015-xin keo dai 3.2016 2" xfId="7943"/>
    <cellStyle name="T_Du an khoi cong moi nam 2010_KH TPCP vung TNB (03-1-2012)" xfId="7944"/>
    <cellStyle name="T_Du an khoi cong moi nam 2010_KH TPCP vung TNB (03-1-2012) 2" xfId="7945"/>
    <cellStyle name="T_Du an khoi cong moi nam 2010_KH TPCP vung TNB (03-1-2012) 2 2" xfId="7946"/>
    <cellStyle name="T_Du an khoi cong moi nam 2010_KH TPCP vung TNB (03-1-2012) 2 2 2" xfId="7947"/>
    <cellStyle name="T_Du an khoi cong moi nam 2010_KH TPCP vung TNB (03-1-2012) 2 3" xfId="7948"/>
    <cellStyle name="T_Du an khoi cong moi nam 2010_KH TPCP vung TNB (03-1-2012) 2 4" xfId="7949"/>
    <cellStyle name="T_Du an khoi cong moi nam 2010_KH TPCP vung TNB (03-1-2012) 3" xfId="7950"/>
    <cellStyle name="T_Du an khoi cong moi nam 2010_KH TPCP vung TNB (03-1-2012) 3 2" xfId="7951"/>
    <cellStyle name="T_Du an khoi cong moi nam 2010_KH TPCP vung TNB (03-1-2012) 4" xfId="7952"/>
    <cellStyle name="T_Du an khoi cong moi nam 2010_KH TPCP vung TNB (03-1-2012) 5" xfId="7953"/>
    <cellStyle name="T_Du an khoi cong moi nam 2010_ra soat theo 7356" xfId="7954"/>
    <cellStyle name="T_Du an khoi cong moi nam 2010_ra soat theo 7356 2" xfId="7955"/>
    <cellStyle name="T_Du an khoi cong moi nam 2010_ra soat theo 7356_Bao cao no dong XDCB-9590-BYT-Rut gon" xfId="7956"/>
    <cellStyle name="T_Du an khoi cong moi nam 2010_ra soat theo 7356_Bao cao no dong XDCB-9590-BYT-Rut gon 2" xfId="7957"/>
    <cellStyle name="T_Du an khoi cong moi nam 2010_ra soat theo 7356_Bieu 11-TPCP KH 2013" xfId="7958"/>
    <cellStyle name="T_Du an khoi cong moi nam 2010_ra soat theo 7356_Bieu 11-TPCP KH 2013 2" xfId="7959"/>
    <cellStyle name="T_Du an khoi cong moi nam 2010_TONG HOP CHUNG 3.2.2012 (ban cuoi)" xfId="7960"/>
    <cellStyle name="T_Du an khoi cong moi nam 2010_TONG HOP CHUNG 3.2.2012 (ban cuoi) 2" xfId="7961"/>
    <cellStyle name="T_Du an khoi cong moi nam 2010_TONG HOP CHUNG 3.2.2012 (ban cuoi)_Bao cao no dong XDCB-9590-BYT-Rut gon" xfId="7962"/>
    <cellStyle name="T_Du an khoi cong moi nam 2010_TONG HOP CHUNG 3.2.2012 (ban cuoi)_Bao cao no dong XDCB-9590-BYT-Rut gon 2" xfId="7963"/>
    <cellStyle name="T_DU AN TKQH VA CHUAN BI DAU TU NAM 2007 sua ngay 9-11" xfId="7964"/>
    <cellStyle name="T_DU AN TKQH VA CHUAN BI DAU TU NAM 2007 sua ngay 9-11 2" xfId="7965"/>
    <cellStyle name="T_DU AN TKQH VA CHUAN BI DAU TU NAM 2007 sua ngay 9-11 2 2" xfId="7966"/>
    <cellStyle name="T_DU AN TKQH VA CHUAN BI DAU TU NAM 2007 sua ngay 9-11 2 2 2" xfId="7967"/>
    <cellStyle name="T_DU AN TKQH VA CHUAN BI DAU TU NAM 2007 sua ngay 9-11 2 3" xfId="7968"/>
    <cellStyle name="T_DU AN TKQH VA CHUAN BI DAU TU NAM 2007 sua ngay 9-11 2 4" xfId="7969"/>
    <cellStyle name="T_DU AN TKQH VA CHUAN BI DAU TU NAM 2007 sua ngay 9-11 3" xfId="7970"/>
    <cellStyle name="T_DU AN TKQH VA CHUAN BI DAU TU NAM 2007 sua ngay 9-11 3 2" xfId="7971"/>
    <cellStyle name="T_DU AN TKQH VA CHUAN BI DAU TU NAM 2007 sua ngay 9-11 4" xfId="7972"/>
    <cellStyle name="T_DU AN TKQH VA CHUAN BI DAU TU NAM 2007 sua ngay 9-11 5" xfId="7973"/>
    <cellStyle name="T_DU AN TKQH VA CHUAN BI DAU TU NAM 2007 sua ngay 9-11_!1 1 bao cao giao KH ve HTCMT vung TNB   12-12-2011" xfId="7974"/>
    <cellStyle name="T_DU AN TKQH VA CHUAN BI DAU TU NAM 2007 sua ngay 9-11_!1 1 bao cao giao KH ve HTCMT vung TNB   12-12-2011 2" xfId="7975"/>
    <cellStyle name="T_DU AN TKQH VA CHUAN BI DAU TU NAM 2007 sua ngay 9-11_!1 1 bao cao giao KH ve HTCMT vung TNB   12-12-2011 2 2" xfId="7976"/>
    <cellStyle name="T_DU AN TKQH VA CHUAN BI DAU TU NAM 2007 sua ngay 9-11_!1 1 bao cao giao KH ve HTCMT vung TNB   12-12-2011 2 2 2" xfId="7977"/>
    <cellStyle name="T_DU AN TKQH VA CHUAN BI DAU TU NAM 2007 sua ngay 9-11_!1 1 bao cao giao KH ve HTCMT vung TNB   12-12-2011 2 3" xfId="7978"/>
    <cellStyle name="T_DU AN TKQH VA CHUAN BI DAU TU NAM 2007 sua ngay 9-11_!1 1 bao cao giao KH ve HTCMT vung TNB   12-12-2011 2 4" xfId="7979"/>
    <cellStyle name="T_DU AN TKQH VA CHUAN BI DAU TU NAM 2007 sua ngay 9-11_!1 1 bao cao giao KH ve HTCMT vung TNB   12-12-2011 3" xfId="7980"/>
    <cellStyle name="T_DU AN TKQH VA CHUAN BI DAU TU NAM 2007 sua ngay 9-11_!1 1 bao cao giao KH ve HTCMT vung TNB   12-12-2011 3 2" xfId="7981"/>
    <cellStyle name="T_DU AN TKQH VA CHUAN BI DAU TU NAM 2007 sua ngay 9-11_!1 1 bao cao giao KH ve HTCMT vung TNB   12-12-2011 4" xfId="7982"/>
    <cellStyle name="T_DU AN TKQH VA CHUAN BI DAU TU NAM 2007 sua ngay 9-11_!1 1 bao cao giao KH ve HTCMT vung TNB   12-12-2011 5" xfId="7983"/>
    <cellStyle name="T_DU AN TKQH VA CHUAN BI DAU TU NAM 2007 sua ngay 9-11_Bieu mau danh muc du an thuoc CTMTQG nam 2008" xfId="7984"/>
    <cellStyle name="T_DU AN TKQH VA CHUAN BI DAU TU NAM 2007 sua ngay 9-11_Bieu mau danh muc du an thuoc CTMTQG nam 2008 2" xfId="7985"/>
    <cellStyle name="T_DU AN TKQH VA CHUAN BI DAU TU NAM 2007 sua ngay 9-11_Bieu mau danh muc du an thuoc CTMTQG nam 2008 2 2" xfId="7986"/>
    <cellStyle name="T_DU AN TKQH VA CHUAN BI DAU TU NAM 2007 sua ngay 9-11_Bieu mau danh muc du an thuoc CTMTQG nam 2008 2 2 2" xfId="7987"/>
    <cellStyle name="T_DU AN TKQH VA CHUAN BI DAU TU NAM 2007 sua ngay 9-11_Bieu mau danh muc du an thuoc CTMTQG nam 2008 2 3" xfId="7988"/>
    <cellStyle name="T_DU AN TKQH VA CHUAN BI DAU TU NAM 2007 sua ngay 9-11_Bieu mau danh muc du an thuoc CTMTQG nam 2008 2 4" xfId="7989"/>
    <cellStyle name="T_DU AN TKQH VA CHUAN BI DAU TU NAM 2007 sua ngay 9-11_Bieu mau danh muc du an thuoc CTMTQG nam 2008 3" xfId="7990"/>
    <cellStyle name="T_DU AN TKQH VA CHUAN BI DAU TU NAM 2007 sua ngay 9-11_Bieu mau danh muc du an thuoc CTMTQG nam 2008 3 2" xfId="7991"/>
    <cellStyle name="T_DU AN TKQH VA CHUAN BI DAU TU NAM 2007 sua ngay 9-11_Bieu mau danh muc du an thuoc CTMTQG nam 2008 4" xfId="7992"/>
    <cellStyle name="T_DU AN TKQH VA CHUAN BI DAU TU NAM 2007 sua ngay 9-11_Bieu mau danh muc du an thuoc CTMTQG nam 2008 5" xfId="7993"/>
    <cellStyle name="T_DU AN TKQH VA CHUAN BI DAU TU NAM 2007 sua ngay 9-11_Bieu mau danh muc du an thuoc CTMTQG nam 2008_!1 1 bao cao giao KH ve HTCMT vung TNB   12-12-2011" xfId="7994"/>
    <cellStyle name="T_DU AN TKQH VA CHUAN BI DAU TU NAM 2007 sua ngay 9-11_Bieu mau danh muc du an thuoc CTMTQG nam 2008_!1 1 bao cao giao KH ve HTCMT vung TNB   12-12-2011 2" xfId="7995"/>
    <cellStyle name="T_DU AN TKQH VA CHUAN BI DAU TU NAM 2007 sua ngay 9-11_Bieu mau danh muc du an thuoc CTMTQG nam 2008_!1 1 bao cao giao KH ve HTCMT vung TNB   12-12-2011 2 2" xfId="7996"/>
    <cellStyle name="T_DU AN TKQH VA CHUAN BI DAU TU NAM 2007 sua ngay 9-11_Bieu mau danh muc du an thuoc CTMTQG nam 2008_!1 1 bao cao giao KH ve HTCMT vung TNB   12-12-2011 2 2 2" xfId="7997"/>
    <cellStyle name="T_DU AN TKQH VA CHUAN BI DAU TU NAM 2007 sua ngay 9-11_Bieu mau danh muc du an thuoc CTMTQG nam 2008_!1 1 bao cao giao KH ve HTCMT vung TNB   12-12-2011 2 3" xfId="7998"/>
    <cellStyle name="T_DU AN TKQH VA CHUAN BI DAU TU NAM 2007 sua ngay 9-11_Bieu mau danh muc du an thuoc CTMTQG nam 2008_!1 1 bao cao giao KH ve HTCMT vung TNB   12-12-2011 2 4" xfId="7999"/>
    <cellStyle name="T_DU AN TKQH VA CHUAN BI DAU TU NAM 2007 sua ngay 9-11_Bieu mau danh muc du an thuoc CTMTQG nam 2008_!1 1 bao cao giao KH ve HTCMT vung TNB   12-12-2011 3" xfId="8000"/>
    <cellStyle name="T_DU AN TKQH VA CHUAN BI DAU TU NAM 2007 sua ngay 9-11_Bieu mau danh muc du an thuoc CTMTQG nam 2008_!1 1 bao cao giao KH ve HTCMT vung TNB   12-12-2011 3 2" xfId="8001"/>
    <cellStyle name="T_DU AN TKQH VA CHUAN BI DAU TU NAM 2007 sua ngay 9-11_Bieu mau danh muc du an thuoc CTMTQG nam 2008_!1 1 bao cao giao KH ve HTCMT vung TNB   12-12-2011 4" xfId="8002"/>
    <cellStyle name="T_DU AN TKQH VA CHUAN BI DAU TU NAM 2007 sua ngay 9-11_Bieu mau danh muc du an thuoc CTMTQG nam 2008_!1 1 bao cao giao KH ve HTCMT vung TNB   12-12-2011 5" xfId="8003"/>
    <cellStyle name="T_DU AN TKQH VA CHUAN BI DAU TU NAM 2007 sua ngay 9-11_Bieu mau danh muc du an thuoc CTMTQG nam 2008_Bieu TPCP 2015-xin keo dai 3.2016" xfId="8004"/>
    <cellStyle name="T_DU AN TKQH VA CHUAN BI DAU TU NAM 2007 sua ngay 9-11_Bieu mau danh muc du an thuoc CTMTQG nam 2008_Bieu TPCP 2015-xin keo dai 3.2016 2" xfId="8005"/>
    <cellStyle name="T_DU AN TKQH VA CHUAN BI DAU TU NAM 2007 sua ngay 9-11_Bieu mau danh muc du an thuoc CTMTQG nam 2008_KH TPCP vung TNB (03-1-2012)" xfId="8006"/>
    <cellStyle name="T_DU AN TKQH VA CHUAN BI DAU TU NAM 2007 sua ngay 9-11_Bieu mau danh muc du an thuoc CTMTQG nam 2008_KH TPCP vung TNB (03-1-2012) 2" xfId="8007"/>
    <cellStyle name="T_DU AN TKQH VA CHUAN BI DAU TU NAM 2007 sua ngay 9-11_Bieu mau danh muc du an thuoc CTMTQG nam 2008_KH TPCP vung TNB (03-1-2012) 2 2" xfId="8008"/>
    <cellStyle name="T_DU AN TKQH VA CHUAN BI DAU TU NAM 2007 sua ngay 9-11_Bieu mau danh muc du an thuoc CTMTQG nam 2008_KH TPCP vung TNB (03-1-2012) 2 2 2" xfId="8009"/>
    <cellStyle name="T_DU AN TKQH VA CHUAN BI DAU TU NAM 2007 sua ngay 9-11_Bieu mau danh muc du an thuoc CTMTQG nam 2008_KH TPCP vung TNB (03-1-2012) 2 3" xfId="8010"/>
    <cellStyle name="T_DU AN TKQH VA CHUAN BI DAU TU NAM 2007 sua ngay 9-11_Bieu mau danh muc du an thuoc CTMTQG nam 2008_KH TPCP vung TNB (03-1-2012) 2 4" xfId="8011"/>
    <cellStyle name="T_DU AN TKQH VA CHUAN BI DAU TU NAM 2007 sua ngay 9-11_Bieu mau danh muc du an thuoc CTMTQG nam 2008_KH TPCP vung TNB (03-1-2012) 3" xfId="8012"/>
    <cellStyle name="T_DU AN TKQH VA CHUAN BI DAU TU NAM 2007 sua ngay 9-11_Bieu mau danh muc du an thuoc CTMTQG nam 2008_KH TPCP vung TNB (03-1-2012) 3 2" xfId="8013"/>
    <cellStyle name="T_DU AN TKQH VA CHUAN BI DAU TU NAM 2007 sua ngay 9-11_Bieu mau danh muc du an thuoc CTMTQG nam 2008_KH TPCP vung TNB (03-1-2012) 4" xfId="8014"/>
    <cellStyle name="T_DU AN TKQH VA CHUAN BI DAU TU NAM 2007 sua ngay 9-11_Bieu mau danh muc du an thuoc CTMTQG nam 2008_KH TPCP vung TNB (03-1-2012) 5" xfId="8015"/>
    <cellStyle name="T_DU AN TKQH VA CHUAN BI DAU TU NAM 2007 sua ngay 9-11_Bieu mau danh muc du an thuoc CTMTQG nam 2008_ra soat theo 7356" xfId="8016"/>
    <cellStyle name="T_DU AN TKQH VA CHUAN BI DAU TU NAM 2007 sua ngay 9-11_Bieu mau danh muc du an thuoc CTMTQG nam 2008_ra soat theo 7356 2" xfId="8017"/>
    <cellStyle name="T_DU AN TKQH VA CHUAN BI DAU TU NAM 2007 sua ngay 9-11_Bieu mau danh muc du an thuoc CTMTQG nam 2008_ra soat theo 7356_Bao cao no dong XDCB-9590-BYT-Rut gon" xfId="8018"/>
    <cellStyle name="T_DU AN TKQH VA CHUAN BI DAU TU NAM 2007 sua ngay 9-11_Bieu mau danh muc du an thuoc CTMTQG nam 2008_ra soat theo 7356_Bao cao no dong XDCB-9590-BYT-Rut gon 2" xfId="8019"/>
    <cellStyle name="T_DU AN TKQH VA CHUAN BI DAU TU NAM 2007 sua ngay 9-11_Bieu mau danh muc du an thuoc CTMTQG nam 2008_ra soat theo 7356_Bieu 11-TPCP KH 2013" xfId="8020"/>
    <cellStyle name="T_DU AN TKQH VA CHUAN BI DAU TU NAM 2007 sua ngay 9-11_Bieu mau danh muc du an thuoc CTMTQG nam 2008_ra soat theo 7356_Bieu 11-TPCP KH 2013 2" xfId="8021"/>
    <cellStyle name="T_DU AN TKQH VA CHUAN BI DAU TU NAM 2007 sua ngay 9-11_Bieu mau danh muc du an thuoc CTMTQG nam 2008_TONG HOP CHUNG 3.2.2012 (ban cuoi)" xfId="8022"/>
    <cellStyle name="T_DU AN TKQH VA CHUAN BI DAU TU NAM 2007 sua ngay 9-11_Bieu mau danh muc du an thuoc CTMTQG nam 2008_TONG HOP CHUNG 3.2.2012 (ban cuoi) 2" xfId="8023"/>
    <cellStyle name="T_DU AN TKQH VA CHUAN BI DAU TU NAM 2007 sua ngay 9-11_Bieu mau danh muc du an thuoc CTMTQG nam 2008_TONG HOP CHUNG 3.2.2012 (ban cuoi)_Bao cao no dong XDCB-9590-BYT-Rut gon" xfId="8024"/>
    <cellStyle name="T_DU AN TKQH VA CHUAN BI DAU TU NAM 2007 sua ngay 9-11_Bieu mau danh muc du an thuoc CTMTQG nam 2008_TONG HOP CHUNG 3.2.2012 (ban cuoi)_Bao cao no dong XDCB-9590-BYT-Rut gon 2" xfId="8025"/>
    <cellStyle name="T_DU AN TKQH VA CHUAN BI DAU TU NAM 2007 sua ngay 9-11_Bieu TPCP 2015-xin keo dai 3.2016" xfId="8026"/>
    <cellStyle name="T_DU AN TKQH VA CHUAN BI DAU TU NAM 2007 sua ngay 9-11_Bieu TPCP 2015-xin keo dai 3.2016 2" xfId="8027"/>
    <cellStyle name="T_DU AN TKQH VA CHUAN BI DAU TU NAM 2007 sua ngay 9-11_Du an khoi cong moi nam 2010" xfId="8028"/>
    <cellStyle name="T_DU AN TKQH VA CHUAN BI DAU TU NAM 2007 sua ngay 9-11_Du an khoi cong moi nam 2010 2" xfId="8029"/>
    <cellStyle name="T_DU AN TKQH VA CHUAN BI DAU TU NAM 2007 sua ngay 9-11_Du an khoi cong moi nam 2010 2 2" xfId="8030"/>
    <cellStyle name="T_DU AN TKQH VA CHUAN BI DAU TU NAM 2007 sua ngay 9-11_Du an khoi cong moi nam 2010 2 2 2" xfId="8031"/>
    <cellStyle name="T_DU AN TKQH VA CHUAN BI DAU TU NAM 2007 sua ngay 9-11_Du an khoi cong moi nam 2010 2 3" xfId="8032"/>
    <cellStyle name="T_DU AN TKQH VA CHUAN BI DAU TU NAM 2007 sua ngay 9-11_Du an khoi cong moi nam 2010 2 4" xfId="8033"/>
    <cellStyle name="T_DU AN TKQH VA CHUAN BI DAU TU NAM 2007 sua ngay 9-11_Du an khoi cong moi nam 2010 3" xfId="8034"/>
    <cellStyle name="T_DU AN TKQH VA CHUAN BI DAU TU NAM 2007 sua ngay 9-11_Du an khoi cong moi nam 2010 3 2" xfId="8035"/>
    <cellStyle name="T_DU AN TKQH VA CHUAN BI DAU TU NAM 2007 sua ngay 9-11_Du an khoi cong moi nam 2010 4" xfId="8036"/>
    <cellStyle name="T_DU AN TKQH VA CHUAN BI DAU TU NAM 2007 sua ngay 9-11_Du an khoi cong moi nam 2010 5" xfId="8037"/>
    <cellStyle name="T_DU AN TKQH VA CHUAN BI DAU TU NAM 2007 sua ngay 9-11_Du an khoi cong moi nam 2010_!1 1 bao cao giao KH ve HTCMT vung TNB   12-12-2011" xfId="8038"/>
    <cellStyle name="T_DU AN TKQH VA CHUAN BI DAU TU NAM 2007 sua ngay 9-11_Du an khoi cong moi nam 2010_!1 1 bao cao giao KH ve HTCMT vung TNB   12-12-2011 2" xfId="8039"/>
    <cellStyle name="T_DU AN TKQH VA CHUAN BI DAU TU NAM 2007 sua ngay 9-11_Du an khoi cong moi nam 2010_!1 1 bao cao giao KH ve HTCMT vung TNB   12-12-2011 2 2" xfId="8040"/>
    <cellStyle name="T_DU AN TKQH VA CHUAN BI DAU TU NAM 2007 sua ngay 9-11_Du an khoi cong moi nam 2010_!1 1 bao cao giao KH ve HTCMT vung TNB   12-12-2011 2 2 2" xfId="8041"/>
    <cellStyle name="T_DU AN TKQH VA CHUAN BI DAU TU NAM 2007 sua ngay 9-11_Du an khoi cong moi nam 2010_!1 1 bao cao giao KH ve HTCMT vung TNB   12-12-2011 2 3" xfId="8042"/>
    <cellStyle name="T_DU AN TKQH VA CHUAN BI DAU TU NAM 2007 sua ngay 9-11_Du an khoi cong moi nam 2010_!1 1 bao cao giao KH ve HTCMT vung TNB   12-12-2011 2 4" xfId="8043"/>
    <cellStyle name="T_DU AN TKQH VA CHUAN BI DAU TU NAM 2007 sua ngay 9-11_Du an khoi cong moi nam 2010_!1 1 bao cao giao KH ve HTCMT vung TNB   12-12-2011 3" xfId="8044"/>
    <cellStyle name="T_DU AN TKQH VA CHUAN BI DAU TU NAM 2007 sua ngay 9-11_Du an khoi cong moi nam 2010_!1 1 bao cao giao KH ve HTCMT vung TNB   12-12-2011 3 2" xfId="8045"/>
    <cellStyle name="T_DU AN TKQH VA CHUAN BI DAU TU NAM 2007 sua ngay 9-11_Du an khoi cong moi nam 2010_!1 1 bao cao giao KH ve HTCMT vung TNB   12-12-2011 4" xfId="8046"/>
    <cellStyle name="T_DU AN TKQH VA CHUAN BI DAU TU NAM 2007 sua ngay 9-11_Du an khoi cong moi nam 2010_!1 1 bao cao giao KH ve HTCMT vung TNB   12-12-2011 5" xfId="8047"/>
    <cellStyle name="T_DU AN TKQH VA CHUAN BI DAU TU NAM 2007 sua ngay 9-11_Du an khoi cong moi nam 2010_Bieu TPCP 2015-xin keo dai 3.2016" xfId="8048"/>
    <cellStyle name="T_DU AN TKQH VA CHUAN BI DAU TU NAM 2007 sua ngay 9-11_Du an khoi cong moi nam 2010_Bieu TPCP 2015-xin keo dai 3.2016 2" xfId="8049"/>
    <cellStyle name="T_DU AN TKQH VA CHUAN BI DAU TU NAM 2007 sua ngay 9-11_Du an khoi cong moi nam 2010_KH TPCP vung TNB (03-1-2012)" xfId="8050"/>
    <cellStyle name="T_DU AN TKQH VA CHUAN BI DAU TU NAM 2007 sua ngay 9-11_Du an khoi cong moi nam 2010_KH TPCP vung TNB (03-1-2012) 2" xfId="8051"/>
    <cellStyle name="T_DU AN TKQH VA CHUAN BI DAU TU NAM 2007 sua ngay 9-11_Du an khoi cong moi nam 2010_KH TPCP vung TNB (03-1-2012) 2 2" xfId="8052"/>
    <cellStyle name="T_DU AN TKQH VA CHUAN BI DAU TU NAM 2007 sua ngay 9-11_Du an khoi cong moi nam 2010_KH TPCP vung TNB (03-1-2012) 2 2 2" xfId="8053"/>
    <cellStyle name="T_DU AN TKQH VA CHUAN BI DAU TU NAM 2007 sua ngay 9-11_Du an khoi cong moi nam 2010_KH TPCP vung TNB (03-1-2012) 2 3" xfId="8054"/>
    <cellStyle name="T_DU AN TKQH VA CHUAN BI DAU TU NAM 2007 sua ngay 9-11_Du an khoi cong moi nam 2010_KH TPCP vung TNB (03-1-2012) 2 4" xfId="8055"/>
    <cellStyle name="T_DU AN TKQH VA CHUAN BI DAU TU NAM 2007 sua ngay 9-11_Du an khoi cong moi nam 2010_KH TPCP vung TNB (03-1-2012) 3" xfId="8056"/>
    <cellStyle name="T_DU AN TKQH VA CHUAN BI DAU TU NAM 2007 sua ngay 9-11_Du an khoi cong moi nam 2010_KH TPCP vung TNB (03-1-2012) 3 2" xfId="8057"/>
    <cellStyle name="T_DU AN TKQH VA CHUAN BI DAU TU NAM 2007 sua ngay 9-11_Du an khoi cong moi nam 2010_KH TPCP vung TNB (03-1-2012) 4" xfId="8058"/>
    <cellStyle name="T_DU AN TKQH VA CHUAN BI DAU TU NAM 2007 sua ngay 9-11_Du an khoi cong moi nam 2010_KH TPCP vung TNB (03-1-2012) 5" xfId="8059"/>
    <cellStyle name="T_DU AN TKQH VA CHUAN BI DAU TU NAM 2007 sua ngay 9-11_Du an khoi cong moi nam 2010_ra soat theo 7356" xfId="8060"/>
    <cellStyle name="T_DU AN TKQH VA CHUAN BI DAU TU NAM 2007 sua ngay 9-11_Du an khoi cong moi nam 2010_ra soat theo 7356 2" xfId="8061"/>
    <cellStyle name="T_DU AN TKQH VA CHUAN BI DAU TU NAM 2007 sua ngay 9-11_Du an khoi cong moi nam 2010_ra soat theo 7356_Bao cao no dong XDCB-9590-BYT-Rut gon" xfId="8062"/>
    <cellStyle name="T_DU AN TKQH VA CHUAN BI DAU TU NAM 2007 sua ngay 9-11_Du an khoi cong moi nam 2010_ra soat theo 7356_Bao cao no dong XDCB-9590-BYT-Rut gon 2" xfId="8063"/>
    <cellStyle name="T_DU AN TKQH VA CHUAN BI DAU TU NAM 2007 sua ngay 9-11_Du an khoi cong moi nam 2010_ra soat theo 7356_Bieu 11-TPCP KH 2013" xfId="8064"/>
    <cellStyle name="T_DU AN TKQH VA CHUAN BI DAU TU NAM 2007 sua ngay 9-11_Du an khoi cong moi nam 2010_ra soat theo 7356_Bieu 11-TPCP KH 2013 2" xfId="8065"/>
    <cellStyle name="T_DU AN TKQH VA CHUAN BI DAU TU NAM 2007 sua ngay 9-11_Du an khoi cong moi nam 2010_TONG HOP CHUNG 3.2.2012 (ban cuoi)" xfId="8066"/>
    <cellStyle name="T_DU AN TKQH VA CHUAN BI DAU TU NAM 2007 sua ngay 9-11_Du an khoi cong moi nam 2010_TONG HOP CHUNG 3.2.2012 (ban cuoi) 2" xfId="8067"/>
    <cellStyle name="T_DU AN TKQH VA CHUAN BI DAU TU NAM 2007 sua ngay 9-11_Du an khoi cong moi nam 2010_TONG HOP CHUNG 3.2.2012 (ban cuoi)_Bao cao no dong XDCB-9590-BYT-Rut gon" xfId="8068"/>
    <cellStyle name="T_DU AN TKQH VA CHUAN BI DAU TU NAM 2007 sua ngay 9-11_Du an khoi cong moi nam 2010_TONG HOP CHUNG 3.2.2012 (ban cuoi)_Bao cao no dong XDCB-9590-BYT-Rut gon 2" xfId="8069"/>
    <cellStyle name="T_DU AN TKQH VA CHUAN BI DAU TU NAM 2007 sua ngay 9-11_Ket qua phan bo von nam 2008" xfId="8070"/>
    <cellStyle name="T_DU AN TKQH VA CHUAN BI DAU TU NAM 2007 sua ngay 9-11_Ket qua phan bo von nam 2008 2" xfId="8071"/>
    <cellStyle name="T_DU AN TKQH VA CHUAN BI DAU TU NAM 2007 sua ngay 9-11_Ket qua phan bo von nam 2008 2 2" xfId="8072"/>
    <cellStyle name="T_DU AN TKQH VA CHUAN BI DAU TU NAM 2007 sua ngay 9-11_Ket qua phan bo von nam 2008 2 2 2" xfId="8073"/>
    <cellStyle name="T_DU AN TKQH VA CHUAN BI DAU TU NAM 2007 sua ngay 9-11_Ket qua phan bo von nam 2008 2 3" xfId="8074"/>
    <cellStyle name="T_DU AN TKQH VA CHUAN BI DAU TU NAM 2007 sua ngay 9-11_Ket qua phan bo von nam 2008 2 4" xfId="8075"/>
    <cellStyle name="T_DU AN TKQH VA CHUAN BI DAU TU NAM 2007 sua ngay 9-11_Ket qua phan bo von nam 2008 3" xfId="8076"/>
    <cellStyle name="T_DU AN TKQH VA CHUAN BI DAU TU NAM 2007 sua ngay 9-11_Ket qua phan bo von nam 2008 3 2" xfId="8077"/>
    <cellStyle name="T_DU AN TKQH VA CHUAN BI DAU TU NAM 2007 sua ngay 9-11_Ket qua phan bo von nam 2008 4" xfId="8078"/>
    <cellStyle name="T_DU AN TKQH VA CHUAN BI DAU TU NAM 2007 sua ngay 9-11_Ket qua phan bo von nam 2008 5" xfId="8079"/>
    <cellStyle name="T_DU AN TKQH VA CHUAN BI DAU TU NAM 2007 sua ngay 9-11_Ket qua phan bo von nam 2008_!1 1 bao cao giao KH ve HTCMT vung TNB   12-12-2011" xfId="8080"/>
    <cellStyle name="T_DU AN TKQH VA CHUAN BI DAU TU NAM 2007 sua ngay 9-11_Ket qua phan bo von nam 2008_!1 1 bao cao giao KH ve HTCMT vung TNB   12-12-2011 2" xfId="8081"/>
    <cellStyle name="T_DU AN TKQH VA CHUAN BI DAU TU NAM 2007 sua ngay 9-11_Ket qua phan bo von nam 2008_!1 1 bao cao giao KH ve HTCMT vung TNB   12-12-2011 2 2" xfId="8082"/>
    <cellStyle name="T_DU AN TKQH VA CHUAN BI DAU TU NAM 2007 sua ngay 9-11_Ket qua phan bo von nam 2008_!1 1 bao cao giao KH ve HTCMT vung TNB   12-12-2011 2 2 2" xfId="8083"/>
    <cellStyle name="T_DU AN TKQH VA CHUAN BI DAU TU NAM 2007 sua ngay 9-11_Ket qua phan bo von nam 2008_!1 1 bao cao giao KH ve HTCMT vung TNB   12-12-2011 2 3" xfId="8084"/>
    <cellStyle name="T_DU AN TKQH VA CHUAN BI DAU TU NAM 2007 sua ngay 9-11_Ket qua phan bo von nam 2008_!1 1 bao cao giao KH ve HTCMT vung TNB   12-12-2011 2 4" xfId="8085"/>
    <cellStyle name="T_DU AN TKQH VA CHUAN BI DAU TU NAM 2007 sua ngay 9-11_Ket qua phan bo von nam 2008_!1 1 bao cao giao KH ve HTCMT vung TNB   12-12-2011 3" xfId="8086"/>
    <cellStyle name="T_DU AN TKQH VA CHUAN BI DAU TU NAM 2007 sua ngay 9-11_Ket qua phan bo von nam 2008_!1 1 bao cao giao KH ve HTCMT vung TNB   12-12-2011 3 2" xfId="8087"/>
    <cellStyle name="T_DU AN TKQH VA CHUAN BI DAU TU NAM 2007 sua ngay 9-11_Ket qua phan bo von nam 2008_!1 1 bao cao giao KH ve HTCMT vung TNB   12-12-2011 4" xfId="8088"/>
    <cellStyle name="T_DU AN TKQH VA CHUAN BI DAU TU NAM 2007 sua ngay 9-11_Ket qua phan bo von nam 2008_!1 1 bao cao giao KH ve HTCMT vung TNB   12-12-2011 5" xfId="8089"/>
    <cellStyle name="T_DU AN TKQH VA CHUAN BI DAU TU NAM 2007 sua ngay 9-11_Ket qua phan bo von nam 2008_Bieu TPCP 2015-xin keo dai 3.2016" xfId="8090"/>
    <cellStyle name="T_DU AN TKQH VA CHUAN BI DAU TU NAM 2007 sua ngay 9-11_Ket qua phan bo von nam 2008_Bieu TPCP 2015-xin keo dai 3.2016 2" xfId="8091"/>
    <cellStyle name="T_DU AN TKQH VA CHUAN BI DAU TU NAM 2007 sua ngay 9-11_Ket qua phan bo von nam 2008_KH TPCP vung TNB (03-1-2012)" xfId="8092"/>
    <cellStyle name="T_DU AN TKQH VA CHUAN BI DAU TU NAM 2007 sua ngay 9-11_Ket qua phan bo von nam 2008_KH TPCP vung TNB (03-1-2012) 2" xfId="8093"/>
    <cellStyle name="T_DU AN TKQH VA CHUAN BI DAU TU NAM 2007 sua ngay 9-11_Ket qua phan bo von nam 2008_KH TPCP vung TNB (03-1-2012) 2 2" xfId="8094"/>
    <cellStyle name="T_DU AN TKQH VA CHUAN BI DAU TU NAM 2007 sua ngay 9-11_Ket qua phan bo von nam 2008_KH TPCP vung TNB (03-1-2012) 2 2 2" xfId="8095"/>
    <cellStyle name="T_DU AN TKQH VA CHUAN BI DAU TU NAM 2007 sua ngay 9-11_Ket qua phan bo von nam 2008_KH TPCP vung TNB (03-1-2012) 2 3" xfId="8096"/>
    <cellStyle name="T_DU AN TKQH VA CHUAN BI DAU TU NAM 2007 sua ngay 9-11_Ket qua phan bo von nam 2008_KH TPCP vung TNB (03-1-2012) 2 4" xfId="8097"/>
    <cellStyle name="T_DU AN TKQH VA CHUAN BI DAU TU NAM 2007 sua ngay 9-11_Ket qua phan bo von nam 2008_KH TPCP vung TNB (03-1-2012) 3" xfId="8098"/>
    <cellStyle name="T_DU AN TKQH VA CHUAN BI DAU TU NAM 2007 sua ngay 9-11_Ket qua phan bo von nam 2008_KH TPCP vung TNB (03-1-2012) 3 2" xfId="8099"/>
    <cellStyle name="T_DU AN TKQH VA CHUAN BI DAU TU NAM 2007 sua ngay 9-11_Ket qua phan bo von nam 2008_KH TPCP vung TNB (03-1-2012) 4" xfId="8100"/>
    <cellStyle name="T_DU AN TKQH VA CHUAN BI DAU TU NAM 2007 sua ngay 9-11_Ket qua phan bo von nam 2008_KH TPCP vung TNB (03-1-2012) 5" xfId="8101"/>
    <cellStyle name="T_DU AN TKQH VA CHUAN BI DAU TU NAM 2007 sua ngay 9-11_Ket qua phan bo von nam 2008_ra soat theo 7356" xfId="8102"/>
    <cellStyle name="T_DU AN TKQH VA CHUAN BI DAU TU NAM 2007 sua ngay 9-11_Ket qua phan bo von nam 2008_ra soat theo 7356 2" xfId="8103"/>
    <cellStyle name="T_DU AN TKQH VA CHUAN BI DAU TU NAM 2007 sua ngay 9-11_Ket qua phan bo von nam 2008_ra soat theo 7356_Bao cao no dong XDCB-9590-BYT-Rut gon" xfId="8104"/>
    <cellStyle name="T_DU AN TKQH VA CHUAN BI DAU TU NAM 2007 sua ngay 9-11_Ket qua phan bo von nam 2008_ra soat theo 7356_Bao cao no dong XDCB-9590-BYT-Rut gon 2" xfId="8105"/>
    <cellStyle name="T_DU AN TKQH VA CHUAN BI DAU TU NAM 2007 sua ngay 9-11_Ket qua phan bo von nam 2008_ra soat theo 7356_Bieu 11-TPCP KH 2013" xfId="8106"/>
    <cellStyle name="T_DU AN TKQH VA CHUAN BI DAU TU NAM 2007 sua ngay 9-11_Ket qua phan bo von nam 2008_ra soat theo 7356_Bieu 11-TPCP KH 2013 2" xfId="8107"/>
    <cellStyle name="T_DU AN TKQH VA CHUAN BI DAU TU NAM 2007 sua ngay 9-11_Ket qua phan bo von nam 2008_TONG HOP CHUNG 3.2.2012 (ban cuoi)" xfId="8108"/>
    <cellStyle name="T_DU AN TKQH VA CHUAN BI DAU TU NAM 2007 sua ngay 9-11_Ket qua phan bo von nam 2008_TONG HOP CHUNG 3.2.2012 (ban cuoi) 2" xfId="8109"/>
    <cellStyle name="T_DU AN TKQH VA CHUAN BI DAU TU NAM 2007 sua ngay 9-11_Ket qua phan bo von nam 2008_TONG HOP CHUNG 3.2.2012 (ban cuoi)_Bao cao no dong XDCB-9590-BYT-Rut gon" xfId="8110"/>
    <cellStyle name="T_DU AN TKQH VA CHUAN BI DAU TU NAM 2007 sua ngay 9-11_Ket qua phan bo von nam 2008_TONG HOP CHUNG 3.2.2012 (ban cuoi)_Bao cao no dong XDCB-9590-BYT-Rut gon 2" xfId="8111"/>
    <cellStyle name="T_DU AN TKQH VA CHUAN BI DAU TU NAM 2007 sua ngay 9-11_KH TPCP vung TNB (03-1-2012)" xfId="8112"/>
    <cellStyle name="T_DU AN TKQH VA CHUAN BI DAU TU NAM 2007 sua ngay 9-11_KH TPCP vung TNB (03-1-2012) 2" xfId="8113"/>
    <cellStyle name="T_DU AN TKQH VA CHUAN BI DAU TU NAM 2007 sua ngay 9-11_KH TPCP vung TNB (03-1-2012) 2 2" xfId="8114"/>
    <cellStyle name="T_DU AN TKQH VA CHUAN BI DAU TU NAM 2007 sua ngay 9-11_KH TPCP vung TNB (03-1-2012) 2 2 2" xfId="8115"/>
    <cellStyle name="T_DU AN TKQH VA CHUAN BI DAU TU NAM 2007 sua ngay 9-11_KH TPCP vung TNB (03-1-2012) 2 3" xfId="8116"/>
    <cellStyle name="T_DU AN TKQH VA CHUAN BI DAU TU NAM 2007 sua ngay 9-11_KH TPCP vung TNB (03-1-2012) 2 4" xfId="8117"/>
    <cellStyle name="T_DU AN TKQH VA CHUAN BI DAU TU NAM 2007 sua ngay 9-11_KH TPCP vung TNB (03-1-2012) 3" xfId="8118"/>
    <cellStyle name="T_DU AN TKQH VA CHUAN BI DAU TU NAM 2007 sua ngay 9-11_KH TPCP vung TNB (03-1-2012) 3 2" xfId="8119"/>
    <cellStyle name="T_DU AN TKQH VA CHUAN BI DAU TU NAM 2007 sua ngay 9-11_KH TPCP vung TNB (03-1-2012) 4" xfId="8120"/>
    <cellStyle name="T_DU AN TKQH VA CHUAN BI DAU TU NAM 2007 sua ngay 9-11_KH TPCP vung TNB (03-1-2012) 5" xfId="8121"/>
    <cellStyle name="T_DU AN TKQH VA CHUAN BI DAU TU NAM 2007 sua ngay 9-11_KH XDCB_2008 lan 2 sua ngay 10-11" xfId="8122"/>
    <cellStyle name="T_DU AN TKQH VA CHUAN BI DAU TU NAM 2007 sua ngay 9-11_KH XDCB_2008 lan 2 sua ngay 10-11 2" xfId="8123"/>
    <cellStyle name="T_DU AN TKQH VA CHUAN BI DAU TU NAM 2007 sua ngay 9-11_KH XDCB_2008 lan 2 sua ngay 10-11 2 2" xfId="8124"/>
    <cellStyle name="T_DU AN TKQH VA CHUAN BI DAU TU NAM 2007 sua ngay 9-11_KH XDCB_2008 lan 2 sua ngay 10-11 2 2 2" xfId="8125"/>
    <cellStyle name="T_DU AN TKQH VA CHUAN BI DAU TU NAM 2007 sua ngay 9-11_KH XDCB_2008 lan 2 sua ngay 10-11 2 3" xfId="8126"/>
    <cellStyle name="T_DU AN TKQH VA CHUAN BI DAU TU NAM 2007 sua ngay 9-11_KH XDCB_2008 lan 2 sua ngay 10-11 2 4" xfId="8127"/>
    <cellStyle name="T_DU AN TKQH VA CHUAN BI DAU TU NAM 2007 sua ngay 9-11_KH XDCB_2008 lan 2 sua ngay 10-11 3" xfId="8128"/>
    <cellStyle name="T_DU AN TKQH VA CHUAN BI DAU TU NAM 2007 sua ngay 9-11_KH XDCB_2008 lan 2 sua ngay 10-11 3 2" xfId="8129"/>
    <cellStyle name="T_DU AN TKQH VA CHUAN BI DAU TU NAM 2007 sua ngay 9-11_KH XDCB_2008 lan 2 sua ngay 10-11 4" xfId="8130"/>
    <cellStyle name="T_DU AN TKQH VA CHUAN BI DAU TU NAM 2007 sua ngay 9-11_KH XDCB_2008 lan 2 sua ngay 10-11 5" xfId="8131"/>
    <cellStyle name="T_DU AN TKQH VA CHUAN BI DAU TU NAM 2007 sua ngay 9-11_KH XDCB_2008 lan 2 sua ngay 10-11_!1 1 bao cao giao KH ve HTCMT vung TNB   12-12-2011" xfId="8132"/>
    <cellStyle name="T_DU AN TKQH VA CHUAN BI DAU TU NAM 2007 sua ngay 9-11_KH XDCB_2008 lan 2 sua ngay 10-11_!1 1 bao cao giao KH ve HTCMT vung TNB   12-12-2011 2" xfId="8133"/>
    <cellStyle name="T_DU AN TKQH VA CHUAN BI DAU TU NAM 2007 sua ngay 9-11_KH XDCB_2008 lan 2 sua ngay 10-11_!1 1 bao cao giao KH ve HTCMT vung TNB   12-12-2011 2 2" xfId="8134"/>
    <cellStyle name="T_DU AN TKQH VA CHUAN BI DAU TU NAM 2007 sua ngay 9-11_KH XDCB_2008 lan 2 sua ngay 10-11_!1 1 bao cao giao KH ve HTCMT vung TNB   12-12-2011 2 2 2" xfId="8135"/>
    <cellStyle name="T_DU AN TKQH VA CHUAN BI DAU TU NAM 2007 sua ngay 9-11_KH XDCB_2008 lan 2 sua ngay 10-11_!1 1 bao cao giao KH ve HTCMT vung TNB   12-12-2011 2 3" xfId="8136"/>
    <cellStyle name="T_DU AN TKQH VA CHUAN BI DAU TU NAM 2007 sua ngay 9-11_KH XDCB_2008 lan 2 sua ngay 10-11_!1 1 bao cao giao KH ve HTCMT vung TNB   12-12-2011 2 4" xfId="8137"/>
    <cellStyle name="T_DU AN TKQH VA CHUAN BI DAU TU NAM 2007 sua ngay 9-11_KH XDCB_2008 lan 2 sua ngay 10-11_!1 1 bao cao giao KH ve HTCMT vung TNB   12-12-2011 3" xfId="8138"/>
    <cellStyle name="T_DU AN TKQH VA CHUAN BI DAU TU NAM 2007 sua ngay 9-11_KH XDCB_2008 lan 2 sua ngay 10-11_!1 1 bao cao giao KH ve HTCMT vung TNB   12-12-2011 3 2" xfId="8139"/>
    <cellStyle name="T_DU AN TKQH VA CHUAN BI DAU TU NAM 2007 sua ngay 9-11_KH XDCB_2008 lan 2 sua ngay 10-11_!1 1 bao cao giao KH ve HTCMT vung TNB   12-12-2011 4" xfId="8140"/>
    <cellStyle name="T_DU AN TKQH VA CHUAN BI DAU TU NAM 2007 sua ngay 9-11_KH XDCB_2008 lan 2 sua ngay 10-11_!1 1 bao cao giao KH ve HTCMT vung TNB   12-12-2011 5" xfId="8141"/>
    <cellStyle name="T_DU AN TKQH VA CHUAN BI DAU TU NAM 2007 sua ngay 9-11_KH XDCB_2008 lan 2 sua ngay 10-11_Bieu TPCP 2015-xin keo dai 3.2016" xfId="8142"/>
    <cellStyle name="T_DU AN TKQH VA CHUAN BI DAU TU NAM 2007 sua ngay 9-11_KH XDCB_2008 lan 2 sua ngay 10-11_Bieu TPCP 2015-xin keo dai 3.2016 2" xfId="8143"/>
    <cellStyle name="T_DU AN TKQH VA CHUAN BI DAU TU NAM 2007 sua ngay 9-11_KH XDCB_2008 lan 2 sua ngay 10-11_KH TPCP vung TNB (03-1-2012)" xfId="8144"/>
    <cellStyle name="T_DU AN TKQH VA CHUAN BI DAU TU NAM 2007 sua ngay 9-11_KH XDCB_2008 lan 2 sua ngay 10-11_KH TPCP vung TNB (03-1-2012) 2" xfId="8145"/>
    <cellStyle name="T_DU AN TKQH VA CHUAN BI DAU TU NAM 2007 sua ngay 9-11_KH XDCB_2008 lan 2 sua ngay 10-11_KH TPCP vung TNB (03-1-2012) 2 2" xfId="8146"/>
    <cellStyle name="T_DU AN TKQH VA CHUAN BI DAU TU NAM 2007 sua ngay 9-11_KH XDCB_2008 lan 2 sua ngay 10-11_KH TPCP vung TNB (03-1-2012) 2 2 2" xfId="8147"/>
    <cellStyle name="T_DU AN TKQH VA CHUAN BI DAU TU NAM 2007 sua ngay 9-11_KH XDCB_2008 lan 2 sua ngay 10-11_KH TPCP vung TNB (03-1-2012) 2 3" xfId="8148"/>
    <cellStyle name="T_DU AN TKQH VA CHUAN BI DAU TU NAM 2007 sua ngay 9-11_KH XDCB_2008 lan 2 sua ngay 10-11_KH TPCP vung TNB (03-1-2012) 2 4" xfId="8149"/>
    <cellStyle name="T_DU AN TKQH VA CHUAN BI DAU TU NAM 2007 sua ngay 9-11_KH XDCB_2008 lan 2 sua ngay 10-11_KH TPCP vung TNB (03-1-2012) 3" xfId="8150"/>
    <cellStyle name="T_DU AN TKQH VA CHUAN BI DAU TU NAM 2007 sua ngay 9-11_KH XDCB_2008 lan 2 sua ngay 10-11_KH TPCP vung TNB (03-1-2012) 3 2" xfId="8151"/>
    <cellStyle name="T_DU AN TKQH VA CHUAN BI DAU TU NAM 2007 sua ngay 9-11_KH XDCB_2008 lan 2 sua ngay 10-11_KH TPCP vung TNB (03-1-2012) 4" xfId="8152"/>
    <cellStyle name="T_DU AN TKQH VA CHUAN BI DAU TU NAM 2007 sua ngay 9-11_KH XDCB_2008 lan 2 sua ngay 10-11_KH TPCP vung TNB (03-1-2012) 5" xfId="8153"/>
    <cellStyle name="T_DU AN TKQH VA CHUAN BI DAU TU NAM 2007 sua ngay 9-11_KH XDCB_2008 lan 2 sua ngay 10-11_ra soat theo 7356" xfId="8154"/>
    <cellStyle name="T_DU AN TKQH VA CHUAN BI DAU TU NAM 2007 sua ngay 9-11_KH XDCB_2008 lan 2 sua ngay 10-11_ra soat theo 7356 2" xfId="8155"/>
    <cellStyle name="T_DU AN TKQH VA CHUAN BI DAU TU NAM 2007 sua ngay 9-11_KH XDCB_2008 lan 2 sua ngay 10-11_ra soat theo 7356_Bao cao no dong XDCB-9590-BYT-Rut gon" xfId="8156"/>
    <cellStyle name="T_DU AN TKQH VA CHUAN BI DAU TU NAM 2007 sua ngay 9-11_KH XDCB_2008 lan 2 sua ngay 10-11_ra soat theo 7356_Bao cao no dong XDCB-9590-BYT-Rut gon 2" xfId="8157"/>
    <cellStyle name="T_DU AN TKQH VA CHUAN BI DAU TU NAM 2007 sua ngay 9-11_KH XDCB_2008 lan 2 sua ngay 10-11_ra soat theo 7356_Bieu 11-TPCP KH 2013" xfId="8158"/>
    <cellStyle name="T_DU AN TKQH VA CHUAN BI DAU TU NAM 2007 sua ngay 9-11_KH XDCB_2008 lan 2 sua ngay 10-11_ra soat theo 7356_Bieu 11-TPCP KH 2013 2" xfId="8159"/>
    <cellStyle name="T_DU AN TKQH VA CHUAN BI DAU TU NAM 2007 sua ngay 9-11_KH XDCB_2008 lan 2 sua ngay 10-11_TONG HOP CHUNG 3.2.2012 (ban cuoi)" xfId="8160"/>
    <cellStyle name="T_DU AN TKQH VA CHUAN BI DAU TU NAM 2007 sua ngay 9-11_KH XDCB_2008 lan 2 sua ngay 10-11_TONG HOP CHUNG 3.2.2012 (ban cuoi) 2" xfId="8161"/>
    <cellStyle name="T_DU AN TKQH VA CHUAN BI DAU TU NAM 2007 sua ngay 9-11_KH XDCB_2008 lan 2 sua ngay 10-11_TONG HOP CHUNG 3.2.2012 (ban cuoi)_Bao cao no dong XDCB-9590-BYT-Rut gon" xfId="8162"/>
    <cellStyle name="T_DU AN TKQH VA CHUAN BI DAU TU NAM 2007 sua ngay 9-11_KH XDCB_2008 lan 2 sua ngay 10-11_TONG HOP CHUNG 3.2.2012 (ban cuoi)_Bao cao no dong XDCB-9590-BYT-Rut gon 2" xfId="8163"/>
    <cellStyle name="T_DU AN TKQH VA CHUAN BI DAU TU NAM 2007 sua ngay 9-11_ra soat theo 7356" xfId="8164"/>
    <cellStyle name="T_DU AN TKQH VA CHUAN BI DAU TU NAM 2007 sua ngay 9-11_ra soat theo 7356 2" xfId="8165"/>
    <cellStyle name="T_DU AN TKQH VA CHUAN BI DAU TU NAM 2007 sua ngay 9-11_ra soat theo 7356_Bao cao no dong XDCB-9590-BYT-Rut gon" xfId="8166"/>
    <cellStyle name="T_DU AN TKQH VA CHUAN BI DAU TU NAM 2007 sua ngay 9-11_ra soat theo 7356_Bao cao no dong XDCB-9590-BYT-Rut gon 2" xfId="8167"/>
    <cellStyle name="T_DU AN TKQH VA CHUAN BI DAU TU NAM 2007 sua ngay 9-11_ra soat theo 7356_Bieu 11-TPCP KH 2013" xfId="8168"/>
    <cellStyle name="T_DU AN TKQH VA CHUAN BI DAU TU NAM 2007 sua ngay 9-11_ra soat theo 7356_Bieu 11-TPCP KH 2013 2" xfId="8169"/>
    <cellStyle name="T_DU AN TKQH VA CHUAN BI DAU TU NAM 2007 sua ngay 9-11_TONG HOP CHUNG 3.2.2012 (ban cuoi)" xfId="8170"/>
    <cellStyle name="T_DU AN TKQH VA CHUAN BI DAU TU NAM 2007 sua ngay 9-11_TONG HOP CHUNG 3.2.2012 (ban cuoi) 2" xfId="8171"/>
    <cellStyle name="T_DU AN TKQH VA CHUAN BI DAU TU NAM 2007 sua ngay 9-11_TONG HOP CHUNG 3.2.2012 (ban cuoi)_Bao cao no dong XDCB-9590-BYT-Rut gon" xfId="8172"/>
    <cellStyle name="T_DU AN TKQH VA CHUAN BI DAU TU NAM 2007 sua ngay 9-11_TONG HOP CHUNG 3.2.2012 (ban cuoi)_Bao cao no dong XDCB-9590-BYT-Rut gon 2" xfId="8173"/>
    <cellStyle name="T_du toan dieu chinh  20-8-2006" xfId="8174"/>
    <cellStyle name="T_du toan dieu chinh  20-8-2006 2" xfId="8175"/>
    <cellStyle name="T_du toan dieu chinh  20-8-2006 2 2" xfId="8176"/>
    <cellStyle name="T_du toan dieu chinh  20-8-2006 2 2 2" xfId="8177"/>
    <cellStyle name="T_du toan dieu chinh  20-8-2006 2 3" xfId="8178"/>
    <cellStyle name="T_du toan dieu chinh  20-8-2006 2 4" xfId="8179"/>
    <cellStyle name="T_du toan dieu chinh  20-8-2006 3" xfId="8180"/>
    <cellStyle name="T_du toan dieu chinh  20-8-2006 3 2" xfId="8181"/>
    <cellStyle name="T_du toan dieu chinh  20-8-2006 4" xfId="8182"/>
    <cellStyle name="T_du toan dieu chinh  20-8-2006 5" xfId="8183"/>
    <cellStyle name="T_du toan dieu chinh  20-8-2006_!1 1 bao cao giao KH ve HTCMT vung TNB   12-12-2011" xfId="8184"/>
    <cellStyle name="T_du toan dieu chinh  20-8-2006_!1 1 bao cao giao KH ve HTCMT vung TNB   12-12-2011 2" xfId="8185"/>
    <cellStyle name="T_du toan dieu chinh  20-8-2006_!1 1 bao cao giao KH ve HTCMT vung TNB   12-12-2011 2 2" xfId="8186"/>
    <cellStyle name="T_du toan dieu chinh  20-8-2006_!1 1 bao cao giao KH ve HTCMT vung TNB   12-12-2011 2 2 2" xfId="8187"/>
    <cellStyle name="T_du toan dieu chinh  20-8-2006_!1 1 bao cao giao KH ve HTCMT vung TNB   12-12-2011 2 3" xfId="8188"/>
    <cellStyle name="T_du toan dieu chinh  20-8-2006_!1 1 bao cao giao KH ve HTCMT vung TNB   12-12-2011 2 4" xfId="8189"/>
    <cellStyle name="T_du toan dieu chinh  20-8-2006_!1 1 bao cao giao KH ve HTCMT vung TNB   12-12-2011 3" xfId="8190"/>
    <cellStyle name="T_du toan dieu chinh  20-8-2006_!1 1 bao cao giao KH ve HTCMT vung TNB   12-12-2011 3 2" xfId="8191"/>
    <cellStyle name="T_du toan dieu chinh  20-8-2006_!1 1 bao cao giao KH ve HTCMT vung TNB   12-12-2011 4" xfId="8192"/>
    <cellStyle name="T_du toan dieu chinh  20-8-2006_!1 1 bao cao giao KH ve HTCMT vung TNB   12-12-2011 5" xfId="8193"/>
    <cellStyle name="T_du toan dieu chinh  20-8-2006_Bieu4HTMT" xfId="8194"/>
    <cellStyle name="T_du toan dieu chinh  20-8-2006_Bieu4HTMT 2" xfId="8195"/>
    <cellStyle name="T_du toan dieu chinh  20-8-2006_Bieu4HTMT 2 2" xfId="8196"/>
    <cellStyle name="T_du toan dieu chinh  20-8-2006_Bieu4HTMT 2 2 2" xfId="8197"/>
    <cellStyle name="T_du toan dieu chinh  20-8-2006_Bieu4HTMT 2 3" xfId="8198"/>
    <cellStyle name="T_du toan dieu chinh  20-8-2006_Bieu4HTMT 2 4" xfId="8199"/>
    <cellStyle name="T_du toan dieu chinh  20-8-2006_Bieu4HTMT 3" xfId="8200"/>
    <cellStyle name="T_du toan dieu chinh  20-8-2006_Bieu4HTMT 3 2" xfId="8201"/>
    <cellStyle name="T_du toan dieu chinh  20-8-2006_Bieu4HTMT 4" xfId="8202"/>
    <cellStyle name="T_du toan dieu chinh  20-8-2006_Bieu4HTMT 5" xfId="8203"/>
    <cellStyle name="T_du toan dieu chinh  20-8-2006_Bieu4HTMT_!1 1 bao cao giao KH ve HTCMT vung TNB   12-12-2011" xfId="8204"/>
    <cellStyle name="T_du toan dieu chinh  20-8-2006_Bieu4HTMT_!1 1 bao cao giao KH ve HTCMT vung TNB   12-12-2011 2" xfId="8205"/>
    <cellStyle name="T_du toan dieu chinh  20-8-2006_Bieu4HTMT_!1 1 bao cao giao KH ve HTCMT vung TNB   12-12-2011 2 2" xfId="8206"/>
    <cellStyle name="T_du toan dieu chinh  20-8-2006_Bieu4HTMT_!1 1 bao cao giao KH ve HTCMT vung TNB   12-12-2011 2 2 2" xfId="8207"/>
    <cellStyle name="T_du toan dieu chinh  20-8-2006_Bieu4HTMT_!1 1 bao cao giao KH ve HTCMT vung TNB   12-12-2011 2 3" xfId="8208"/>
    <cellStyle name="T_du toan dieu chinh  20-8-2006_Bieu4HTMT_!1 1 bao cao giao KH ve HTCMT vung TNB   12-12-2011 2 4" xfId="8209"/>
    <cellStyle name="T_du toan dieu chinh  20-8-2006_Bieu4HTMT_!1 1 bao cao giao KH ve HTCMT vung TNB   12-12-2011 3" xfId="8210"/>
    <cellStyle name="T_du toan dieu chinh  20-8-2006_Bieu4HTMT_!1 1 bao cao giao KH ve HTCMT vung TNB   12-12-2011 3 2" xfId="8211"/>
    <cellStyle name="T_du toan dieu chinh  20-8-2006_Bieu4HTMT_!1 1 bao cao giao KH ve HTCMT vung TNB   12-12-2011 4" xfId="8212"/>
    <cellStyle name="T_du toan dieu chinh  20-8-2006_Bieu4HTMT_!1 1 bao cao giao KH ve HTCMT vung TNB   12-12-2011 5" xfId="8213"/>
    <cellStyle name="T_du toan dieu chinh  20-8-2006_Bieu4HTMT_KH TPCP vung TNB (03-1-2012)" xfId="8214"/>
    <cellStyle name="T_du toan dieu chinh  20-8-2006_Bieu4HTMT_KH TPCP vung TNB (03-1-2012) 2" xfId="8215"/>
    <cellStyle name="T_du toan dieu chinh  20-8-2006_Bieu4HTMT_KH TPCP vung TNB (03-1-2012) 2 2" xfId="8216"/>
    <cellStyle name="T_du toan dieu chinh  20-8-2006_Bieu4HTMT_KH TPCP vung TNB (03-1-2012) 2 2 2" xfId="8217"/>
    <cellStyle name="T_du toan dieu chinh  20-8-2006_Bieu4HTMT_KH TPCP vung TNB (03-1-2012) 2 3" xfId="8218"/>
    <cellStyle name="T_du toan dieu chinh  20-8-2006_Bieu4HTMT_KH TPCP vung TNB (03-1-2012) 2 4" xfId="8219"/>
    <cellStyle name="T_du toan dieu chinh  20-8-2006_Bieu4HTMT_KH TPCP vung TNB (03-1-2012) 3" xfId="8220"/>
    <cellStyle name="T_du toan dieu chinh  20-8-2006_Bieu4HTMT_KH TPCP vung TNB (03-1-2012) 3 2" xfId="8221"/>
    <cellStyle name="T_du toan dieu chinh  20-8-2006_Bieu4HTMT_KH TPCP vung TNB (03-1-2012) 4" xfId="8222"/>
    <cellStyle name="T_du toan dieu chinh  20-8-2006_Bieu4HTMT_KH TPCP vung TNB (03-1-2012) 5" xfId="8223"/>
    <cellStyle name="T_du toan dieu chinh  20-8-2006_KH TPCP vung TNB (03-1-2012)" xfId="8224"/>
    <cellStyle name="T_du toan dieu chinh  20-8-2006_KH TPCP vung TNB (03-1-2012) 2" xfId="8225"/>
    <cellStyle name="T_du toan dieu chinh  20-8-2006_KH TPCP vung TNB (03-1-2012) 2 2" xfId="8226"/>
    <cellStyle name="T_du toan dieu chinh  20-8-2006_KH TPCP vung TNB (03-1-2012) 2 2 2" xfId="8227"/>
    <cellStyle name="T_du toan dieu chinh  20-8-2006_KH TPCP vung TNB (03-1-2012) 2 3" xfId="8228"/>
    <cellStyle name="T_du toan dieu chinh  20-8-2006_KH TPCP vung TNB (03-1-2012) 2 4" xfId="8229"/>
    <cellStyle name="T_du toan dieu chinh  20-8-2006_KH TPCP vung TNB (03-1-2012) 3" xfId="8230"/>
    <cellStyle name="T_du toan dieu chinh  20-8-2006_KH TPCP vung TNB (03-1-2012) 3 2" xfId="8231"/>
    <cellStyle name="T_du toan dieu chinh  20-8-2006_KH TPCP vung TNB (03-1-2012) 4" xfId="8232"/>
    <cellStyle name="T_du toan dieu chinh  20-8-2006_KH TPCP vung TNB (03-1-2012) 5" xfId="8233"/>
    <cellStyle name="T_du toan dieu chinh  20-8-2006_ra soat theo 7356" xfId="8234"/>
    <cellStyle name="T_du toan dieu chinh  20-8-2006_ra soat theo 7356 2" xfId="8235"/>
    <cellStyle name="T_du toan dieu chinh  20-8-2006_ra soat theo 7356_Bao cao no dong XDCB-9590-BYT-Rut gon" xfId="8236"/>
    <cellStyle name="T_du toan dieu chinh  20-8-2006_ra soat theo 7356_Bao cao no dong XDCB-9590-BYT-Rut gon 2" xfId="8237"/>
    <cellStyle name="T_du toan dieu chinh  20-8-2006_ra soat theo 7356_Bieu 11-TPCP KH 2013" xfId="8238"/>
    <cellStyle name="T_du toan dieu chinh  20-8-2006_ra soat theo 7356_Bieu 11-TPCP KH 2013 2" xfId="8239"/>
    <cellStyle name="T_du toan dieu chinh  20-8-2006_TONG HOP CHUNG 3.2.2012 (ban cuoi)" xfId="8240"/>
    <cellStyle name="T_du toan dieu chinh  20-8-2006_TONG HOP CHUNG 3.2.2012 (ban cuoi) 2" xfId="8241"/>
    <cellStyle name="T_du toan dieu chinh  20-8-2006_TONG HOP CHUNG 3.2.2012 (ban cuoi)_Bao cao no dong XDCB-9590-BYT-Rut gon" xfId="8242"/>
    <cellStyle name="T_du toan dieu chinh  20-8-2006_TONG HOP CHUNG 3.2.2012 (ban cuoi)_Bao cao no dong XDCB-9590-BYT-Rut gon 2" xfId="8243"/>
    <cellStyle name="T_Du toan thu 2015 tu Nha may loc dau" xfId="1321"/>
    <cellStyle name="T_giao KH 2011 ngay 10-12-2010" xfId="8244"/>
    <cellStyle name="T_giao KH 2011 ngay 10-12-2010 2" xfId="8245"/>
    <cellStyle name="T_giao KH 2011 ngay 10-12-2010 2 2" xfId="8246"/>
    <cellStyle name="T_giao KH 2011 ngay 10-12-2010 2 2 2" xfId="8247"/>
    <cellStyle name="T_giao KH 2011 ngay 10-12-2010 2 3" xfId="8248"/>
    <cellStyle name="T_giao KH 2011 ngay 10-12-2010 2 4" xfId="8249"/>
    <cellStyle name="T_giao KH 2011 ngay 10-12-2010 3" xfId="8250"/>
    <cellStyle name="T_giao KH 2011 ngay 10-12-2010 3 2" xfId="8251"/>
    <cellStyle name="T_giao KH 2011 ngay 10-12-2010 4" xfId="8252"/>
    <cellStyle name="T_giao KH 2011 ngay 10-12-2010 5" xfId="8253"/>
    <cellStyle name="T_giao KH 2011 ngay 10-12-2010_!1 1 bao cao giao KH ve HTCMT vung TNB   12-12-2011" xfId="8254"/>
    <cellStyle name="T_giao KH 2011 ngay 10-12-2010_!1 1 bao cao giao KH ve HTCMT vung TNB   12-12-2011 2" xfId="8255"/>
    <cellStyle name="T_giao KH 2011 ngay 10-12-2010_!1 1 bao cao giao KH ve HTCMT vung TNB   12-12-2011 2 2" xfId="8256"/>
    <cellStyle name="T_giao KH 2011 ngay 10-12-2010_!1 1 bao cao giao KH ve HTCMT vung TNB   12-12-2011 2 2 2" xfId="8257"/>
    <cellStyle name="T_giao KH 2011 ngay 10-12-2010_!1 1 bao cao giao KH ve HTCMT vung TNB   12-12-2011 2 3" xfId="8258"/>
    <cellStyle name="T_giao KH 2011 ngay 10-12-2010_!1 1 bao cao giao KH ve HTCMT vung TNB   12-12-2011 2 4" xfId="8259"/>
    <cellStyle name="T_giao KH 2011 ngay 10-12-2010_!1 1 bao cao giao KH ve HTCMT vung TNB   12-12-2011 3" xfId="8260"/>
    <cellStyle name="T_giao KH 2011 ngay 10-12-2010_!1 1 bao cao giao KH ve HTCMT vung TNB   12-12-2011 3 2" xfId="8261"/>
    <cellStyle name="T_giao KH 2011 ngay 10-12-2010_!1 1 bao cao giao KH ve HTCMT vung TNB   12-12-2011 4" xfId="8262"/>
    <cellStyle name="T_giao KH 2011 ngay 10-12-2010_!1 1 bao cao giao KH ve HTCMT vung TNB   12-12-2011 5" xfId="8263"/>
    <cellStyle name="T_giao KH 2011 ngay 10-12-2010_KH TPCP vung TNB (03-1-2012)" xfId="8264"/>
    <cellStyle name="T_giao KH 2011 ngay 10-12-2010_KH TPCP vung TNB (03-1-2012) 2" xfId="8265"/>
    <cellStyle name="T_giao KH 2011 ngay 10-12-2010_KH TPCP vung TNB (03-1-2012) 2 2" xfId="8266"/>
    <cellStyle name="T_giao KH 2011 ngay 10-12-2010_KH TPCP vung TNB (03-1-2012) 2 2 2" xfId="8267"/>
    <cellStyle name="T_giao KH 2011 ngay 10-12-2010_KH TPCP vung TNB (03-1-2012) 2 3" xfId="8268"/>
    <cellStyle name="T_giao KH 2011 ngay 10-12-2010_KH TPCP vung TNB (03-1-2012) 2 4" xfId="8269"/>
    <cellStyle name="T_giao KH 2011 ngay 10-12-2010_KH TPCP vung TNB (03-1-2012) 3" xfId="8270"/>
    <cellStyle name="T_giao KH 2011 ngay 10-12-2010_KH TPCP vung TNB (03-1-2012) 3 2" xfId="8271"/>
    <cellStyle name="T_giao KH 2011 ngay 10-12-2010_KH TPCP vung TNB (03-1-2012) 4" xfId="8272"/>
    <cellStyle name="T_giao KH 2011 ngay 10-12-2010_KH TPCP vung TNB (03-1-2012) 5" xfId="8273"/>
    <cellStyle name="T_Ho so DT thu NSNN nam 2014 (V1)" xfId="1322"/>
    <cellStyle name="T_Ht-PTq1-03" xfId="8274"/>
    <cellStyle name="T_Ht-PTq1-03 2" xfId="8275"/>
    <cellStyle name="T_Ht-PTq1-03 2 2" xfId="8276"/>
    <cellStyle name="T_Ht-PTq1-03 2 2 2" xfId="8277"/>
    <cellStyle name="T_Ht-PTq1-03 2 3" xfId="8278"/>
    <cellStyle name="T_Ht-PTq1-03 2 4" xfId="8279"/>
    <cellStyle name="T_Ht-PTq1-03 3" xfId="8280"/>
    <cellStyle name="T_Ht-PTq1-03 3 2" xfId="8281"/>
    <cellStyle name="T_Ht-PTq1-03 4" xfId="8282"/>
    <cellStyle name="T_Ht-PTq1-03 5" xfId="8283"/>
    <cellStyle name="T_Ht-PTq1-03_!1 1 bao cao giao KH ve HTCMT vung TNB   12-12-2011" xfId="8284"/>
    <cellStyle name="T_Ht-PTq1-03_!1 1 bao cao giao KH ve HTCMT vung TNB   12-12-2011 2" xfId="8285"/>
    <cellStyle name="T_Ht-PTq1-03_!1 1 bao cao giao KH ve HTCMT vung TNB   12-12-2011 2 2" xfId="8286"/>
    <cellStyle name="T_Ht-PTq1-03_!1 1 bao cao giao KH ve HTCMT vung TNB   12-12-2011 2 2 2" xfId="8287"/>
    <cellStyle name="T_Ht-PTq1-03_!1 1 bao cao giao KH ve HTCMT vung TNB   12-12-2011 2 3" xfId="8288"/>
    <cellStyle name="T_Ht-PTq1-03_!1 1 bao cao giao KH ve HTCMT vung TNB   12-12-2011 2 4" xfId="8289"/>
    <cellStyle name="T_Ht-PTq1-03_!1 1 bao cao giao KH ve HTCMT vung TNB   12-12-2011 3" xfId="8290"/>
    <cellStyle name="T_Ht-PTq1-03_!1 1 bao cao giao KH ve HTCMT vung TNB   12-12-2011 3 2" xfId="8291"/>
    <cellStyle name="T_Ht-PTq1-03_!1 1 bao cao giao KH ve HTCMT vung TNB   12-12-2011 4" xfId="8292"/>
    <cellStyle name="T_Ht-PTq1-03_!1 1 bao cao giao KH ve HTCMT vung TNB   12-12-2011 5" xfId="8293"/>
    <cellStyle name="T_Ht-PTq1-03_kien giang 2" xfId="8294"/>
    <cellStyle name="T_Ht-PTq1-03_kien giang 2 2" xfId="8295"/>
    <cellStyle name="T_Ht-PTq1-03_kien giang 2 2 2" xfId="8296"/>
    <cellStyle name="T_Ht-PTq1-03_kien giang 2 2 2 2" xfId="8297"/>
    <cellStyle name="T_Ht-PTq1-03_kien giang 2 2 3" xfId="8298"/>
    <cellStyle name="T_Ht-PTq1-03_kien giang 2 2 4" xfId="8299"/>
    <cellStyle name="T_Ht-PTq1-03_kien giang 2 3" xfId="8300"/>
    <cellStyle name="T_Ht-PTq1-03_kien giang 2 3 2" xfId="8301"/>
    <cellStyle name="T_Ht-PTq1-03_kien giang 2 4" xfId="8302"/>
    <cellStyle name="T_Ht-PTq1-03_kien giang 2 5" xfId="8303"/>
    <cellStyle name="T_Ht-PTq1-03_ra soat theo 7356" xfId="8304"/>
    <cellStyle name="T_Ht-PTq1-03_ra soat theo 7356 2" xfId="8305"/>
    <cellStyle name="T_Ht-PTq1-03_ra soat theo 7356_Bao cao no dong XDCB-9590-BYT-Rut gon" xfId="8306"/>
    <cellStyle name="T_Ht-PTq1-03_ra soat theo 7356_Bao cao no dong XDCB-9590-BYT-Rut gon 2" xfId="8307"/>
    <cellStyle name="T_Ht-PTq1-03_ra soat theo 7356_Bieu 11-TPCP KH 2013" xfId="8308"/>
    <cellStyle name="T_Ht-PTq1-03_ra soat theo 7356_Bieu 11-TPCP KH 2013 2" xfId="8309"/>
    <cellStyle name="T_Ht-PTq1-03_TONG HOP CHUNG 3.2.2012 (ban cuoi)" xfId="8310"/>
    <cellStyle name="T_Ht-PTq1-03_TONG HOP CHUNG 3.2.2012 (ban cuoi) 2" xfId="8311"/>
    <cellStyle name="T_Ht-PTq1-03_TONG HOP CHUNG 3.2.2012 (ban cuoi)_Bao cao no dong XDCB-9590-BYT-Rut gon" xfId="8312"/>
    <cellStyle name="T_Ht-PTq1-03_TONG HOP CHUNG 3.2.2012 (ban cuoi)_Bao cao no dong XDCB-9590-BYT-Rut gon 2" xfId="8313"/>
    <cellStyle name="T_Ke hoach KTXH  nam 2009_PKT thang 11 nam 2008" xfId="8314"/>
    <cellStyle name="T_Ke hoach KTXH  nam 2009_PKT thang 11 nam 2008 2" xfId="8315"/>
    <cellStyle name="T_Ke hoach KTXH  nam 2009_PKT thang 11 nam 2008 2 2" xfId="8316"/>
    <cellStyle name="T_Ke hoach KTXH  nam 2009_PKT thang 11 nam 2008 2 2 2" xfId="8317"/>
    <cellStyle name="T_Ke hoach KTXH  nam 2009_PKT thang 11 nam 2008 2 3" xfId="8318"/>
    <cellStyle name="T_Ke hoach KTXH  nam 2009_PKT thang 11 nam 2008 2 4" xfId="8319"/>
    <cellStyle name="T_Ke hoach KTXH  nam 2009_PKT thang 11 nam 2008 3" xfId="8320"/>
    <cellStyle name="T_Ke hoach KTXH  nam 2009_PKT thang 11 nam 2008 3 2" xfId="8321"/>
    <cellStyle name="T_Ke hoach KTXH  nam 2009_PKT thang 11 nam 2008 4" xfId="8322"/>
    <cellStyle name="T_Ke hoach KTXH  nam 2009_PKT thang 11 nam 2008 5" xfId="8323"/>
    <cellStyle name="T_Ke hoach KTXH  nam 2009_PKT thang 11 nam 2008_!1 1 bao cao giao KH ve HTCMT vung TNB   12-12-2011" xfId="8324"/>
    <cellStyle name="T_Ke hoach KTXH  nam 2009_PKT thang 11 nam 2008_!1 1 bao cao giao KH ve HTCMT vung TNB   12-12-2011 2" xfId="8325"/>
    <cellStyle name="T_Ke hoach KTXH  nam 2009_PKT thang 11 nam 2008_!1 1 bao cao giao KH ve HTCMT vung TNB   12-12-2011 2 2" xfId="8326"/>
    <cellStyle name="T_Ke hoach KTXH  nam 2009_PKT thang 11 nam 2008_!1 1 bao cao giao KH ve HTCMT vung TNB   12-12-2011 2 2 2" xfId="8327"/>
    <cellStyle name="T_Ke hoach KTXH  nam 2009_PKT thang 11 nam 2008_!1 1 bao cao giao KH ve HTCMT vung TNB   12-12-2011 2 3" xfId="8328"/>
    <cellStyle name="T_Ke hoach KTXH  nam 2009_PKT thang 11 nam 2008_!1 1 bao cao giao KH ve HTCMT vung TNB   12-12-2011 2 4" xfId="8329"/>
    <cellStyle name="T_Ke hoach KTXH  nam 2009_PKT thang 11 nam 2008_!1 1 bao cao giao KH ve HTCMT vung TNB   12-12-2011 3" xfId="8330"/>
    <cellStyle name="T_Ke hoach KTXH  nam 2009_PKT thang 11 nam 2008_!1 1 bao cao giao KH ve HTCMT vung TNB   12-12-2011 3 2" xfId="8331"/>
    <cellStyle name="T_Ke hoach KTXH  nam 2009_PKT thang 11 nam 2008_!1 1 bao cao giao KH ve HTCMT vung TNB   12-12-2011 4" xfId="8332"/>
    <cellStyle name="T_Ke hoach KTXH  nam 2009_PKT thang 11 nam 2008_!1 1 bao cao giao KH ve HTCMT vung TNB   12-12-2011 5" xfId="8333"/>
    <cellStyle name="T_Ke hoach KTXH  nam 2009_PKT thang 11 nam 2008_Bieu TPCP 2015-xin keo dai 3.2016" xfId="8334"/>
    <cellStyle name="T_Ke hoach KTXH  nam 2009_PKT thang 11 nam 2008_Bieu TPCP 2015-xin keo dai 3.2016 2" xfId="8335"/>
    <cellStyle name="T_Ke hoach KTXH  nam 2009_PKT thang 11 nam 2008_KH TPCP vung TNB (03-1-2012)" xfId="8336"/>
    <cellStyle name="T_Ke hoach KTXH  nam 2009_PKT thang 11 nam 2008_KH TPCP vung TNB (03-1-2012) 2" xfId="8337"/>
    <cellStyle name="T_Ke hoach KTXH  nam 2009_PKT thang 11 nam 2008_KH TPCP vung TNB (03-1-2012) 2 2" xfId="8338"/>
    <cellStyle name="T_Ke hoach KTXH  nam 2009_PKT thang 11 nam 2008_KH TPCP vung TNB (03-1-2012) 2 2 2" xfId="8339"/>
    <cellStyle name="T_Ke hoach KTXH  nam 2009_PKT thang 11 nam 2008_KH TPCP vung TNB (03-1-2012) 2 3" xfId="8340"/>
    <cellStyle name="T_Ke hoach KTXH  nam 2009_PKT thang 11 nam 2008_KH TPCP vung TNB (03-1-2012) 2 4" xfId="8341"/>
    <cellStyle name="T_Ke hoach KTXH  nam 2009_PKT thang 11 nam 2008_KH TPCP vung TNB (03-1-2012) 3" xfId="8342"/>
    <cellStyle name="T_Ke hoach KTXH  nam 2009_PKT thang 11 nam 2008_KH TPCP vung TNB (03-1-2012) 3 2" xfId="8343"/>
    <cellStyle name="T_Ke hoach KTXH  nam 2009_PKT thang 11 nam 2008_KH TPCP vung TNB (03-1-2012) 4" xfId="8344"/>
    <cellStyle name="T_Ke hoach KTXH  nam 2009_PKT thang 11 nam 2008_KH TPCP vung TNB (03-1-2012) 5" xfId="8345"/>
    <cellStyle name="T_Ke hoach KTXH  nam 2009_PKT thang 11 nam 2008_ra soat theo 7356" xfId="8346"/>
    <cellStyle name="T_Ke hoach KTXH  nam 2009_PKT thang 11 nam 2008_ra soat theo 7356 2" xfId="8347"/>
    <cellStyle name="T_Ke hoach KTXH  nam 2009_PKT thang 11 nam 2008_ra soat theo 7356_Bao cao no dong XDCB-9590-BYT-Rut gon" xfId="8348"/>
    <cellStyle name="T_Ke hoach KTXH  nam 2009_PKT thang 11 nam 2008_ra soat theo 7356_Bao cao no dong XDCB-9590-BYT-Rut gon 2" xfId="8349"/>
    <cellStyle name="T_Ke hoach KTXH  nam 2009_PKT thang 11 nam 2008_ra soat theo 7356_Bieu 11-TPCP KH 2013" xfId="8350"/>
    <cellStyle name="T_Ke hoach KTXH  nam 2009_PKT thang 11 nam 2008_ra soat theo 7356_Bieu 11-TPCP KH 2013 2" xfId="8351"/>
    <cellStyle name="T_Ke hoach KTXH  nam 2009_PKT thang 11 nam 2008_TONG HOP CHUNG 3.2.2012 (ban cuoi)" xfId="8352"/>
    <cellStyle name="T_Ke hoach KTXH  nam 2009_PKT thang 11 nam 2008_TONG HOP CHUNG 3.2.2012 (ban cuoi) 2" xfId="8353"/>
    <cellStyle name="T_Ke hoach KTXH  nam 2009_PKT thang 11 nam 2008_TONG HOP CHUNG 3.2.2012 (ban cuoi)_Bao cao no dong XDCB-9590-BYT-Rut gon" xfId="8354"/>
    <cellStyle name="T_Ke hoach KTXH  nam 2009_PKT thang 11 nam 2008_TONG HOP CHUNG 3.2.2012 (ban cuoi)_Bao cao no dong XDCB-9590-BYT-Rut gon 2" xfId="8355"/>
    <cellStyle name="T_Ket qua dau thau" xfId="8356"/>
    <cellStyle name="T_Ket qua dau thau 2" xfId="8357"/>
    <cellStyle name="T_Ket qua dau thau 2 2" xfId="8358"/>
    <cellStyle name="T_Ket qua dau thau 2 2 2" xfId="8359"/>
    <cellStyle name="T_Ket qua dau thau 2 3" xfId="8360"/>
    <cellStyle name="T_Ket qua dau thau 2 4" xfId="8361"/>
    <cellStyle name="T_Ket qua dau thau 3" xfId="8362"/>
    <cellStyle name="T_Ket qua dau thau 3 2" xfId="8363"/>
    <cellStyle name="T_Ket qua dau thau 4" xfId="8364"/>
    <cellStyle name="T_Ket qua dau thau 5" xfId="8365"/>
    <cellStyle name="T_Ket qua dau thau_!1 1 bao cao giao KH ve HTCMT vung TNB   12-12-2011" xfId="8366"/>
    <cellStyle name="T_Ket qua dau thau_!1 1 bao cao giao KH ve HTCMT vung TNB   12-12-2011 2" xfId="8367"/>
    <cellStyle name="T_Ket qua dau thau_!1 1 bao cao giao KH ve HTCMT vung TNB   12-12-2011 2 2" xfId="8368"/>
    <cellStyle name="T_Ket qua dau thau_!1 1 bao cao giao KH ve HTCMT vung TNB   12-12-2011 2 2 2" xfId="8369"/>
    <cellStyle name="T_Ket qua dau thau_!1 1 bao cao giao KH ve HTCMT vung TNB   12-12-2011 2 3" xfId="8370"/>
    <cellStyle name="T_Ket qua dau thau_!1 1 bao cao giao KH ve HTCMT vung TNB   12-12-2011 2 4" xfId="8371"/>
    <cellStyle name="T_Ket qua dau thau_!1 1 bao cao giao KH ve HTCMT vung TNB   12-12-2011 3" xfId="8372"/>
    <cellStyle name="T_Ket qua dau thau_!1 1 bao cao giao KH ve HTCMT vung TNB   12-12-2011 3 2" xfId="8373"/>
    <cellStyle name="T_Ket qua dau thau_!1 1 bao cao giao KH ve HTCMT vung TNB   12-12-2011 4" xfId="8374"/>
    <cellStyle name="T_Ket qua dau thau_!1 1 bao cao giao KH ve HTCMT vung TNB   12-12-2011 5" xfId="8375"/>
    <cellStyle name="T_Ket qua dau thau_Bieu TPCP 2015-xin keo dai 3.2016" xfId="8376"/>
    <cellStyle name="T_Ket qua dau thau_Bieu TPCP 2015-xin keo dai 3.2016 2" xfId="8377"/>
    <cellStyle name="T_Ket qua dau thau_KH TPCP vung TNB (03-1-2012)" xfId="8378"/>
    <cellStyle name="T_Ket qua dau thau_KH TPCP vung TNB (03-1-2012) 2" xfId="8379"/>
    <cellStyle name="T_Ket qua dau thau_KH TPCP vung TNB (03-1-2012) 2 2" xfId="8380"/>
    <cellStyle name="T_Ket qua dau thau_KH TPCP vung TNB (03-1-2012) 2 2 2" xfId="8381"/>
    <cellStyle name="T_Ket qua dau thau_KH TPCP vung TNB (03-1-2012) 2 3" xfId="8382"/>
    <cellStyle name="T_Ket qua dau thau_KH TPCP vung TNB (03-1-2012) 2 4" xfId="8383"/>
    <cellStyle name="T_Ket qua dau thau_KH TPCP vung TNB (03-1-2012) 3" xfId="8384"/>
    <cellStyle name="T_Ket qua dau thau_KH TPCP vung TNB (03-1-2012) 3 2" xfId="8385"/>
    <cellStyle name="T_Ket qua dau thau_KH TPCP vung TNB (03-1-2012) 4" xfId="8386"/>
    <cellStyle name="T_Ket qua dau thau_KH TPCP vung TNB (03-1-2012) 5" xfId="8387"/>
    <cellStyle name="T_Ket qua dau thau_ra soat theo 7356" xfId="8388"/>
    <cellStyle name="T_Ket qua dau thau_ra soat theo 7356 2" xfId="8389"/>
    <cellStyle name="T_Ket qua dau thau_ra soat theo 7356_Bao cao no dong XDCB-9590-BYT-Rut gon" xfId="8390"/>
    <cellStyle name="T_Ket qua dau thau_ra soat theo 7356_Bao cao no dong XDCB-9590-BYT-Rut gon 2" xfId="8391"/>
    <cellStyle name="T_Ket qua dau thau_ra soat theo 7356_Bieu 11-TPCP KH 2013" xfId="8392"/>
    <cellStyle name="T_Ket qua dau thau_ra soat theo 7356_Bieu 11-TPCP KH 2013 2" xfId="8393"/>
    <cellStyle name="T_Ket qua dau thau_TONG HOP CHUNG 3.2.2012 (ban cuoi)" xfId="8394"/>
    <cellStyle name="T_Ket qua dau thau_TONG HOP CHUNG 3.2.2012 (ban cuoi) 2" xfId="8395"/>
    <cellStyle name="T_Ket qua dau thau_TONG HOP CHUNG 3.2.2012 (ban cuoi)_Bao cao no dong XDCB-9590-BYT-Rut gon" xfId="8396"/>
    <cellStyle name="T_Ket qua dau thau_TONG HOP CHUNG 3.2.2012 (ban cuoi)_Bao cao no dong XDCB-9590-BYT-Rut gon 2" xfId="8397"/>
    <cellStyle name="T_Ket qua phan bo von nam 2008" xfId="8398"/>
    <cellStyle name="T_Ket qua phan bo von nam 2008 2" xfId="8399"/>
    <cellStyle name="T_Ket qua phan bo von nam 2008 2 2" xfId="8400"/>
    <cellStyle name="T_Ket qua phan bo von nam 2008 2 2 2" xfId="8401"/>
    <cellStyle name="T_Ket qua phan bo von nam 2008 2 3" xfId="8402"/>
    <cellStyle name="T_Ket qua phan bo von nam 2008 2 4" xfId="8403"/>
    <cellStyle name="T_Ket qua phan bo von nam 2008 3" xfId="8404"/>
    <cellStyle name="T_Ket qua phan bo von nam 2008 3 2" xfId="8405"/>
    <cellStyle name="T_Ket qua phan bo von nam 2008 4" xfId="8406"/>
    <cellStyle name="T_Ket qua phan bo von nam 2008 5" xfId="8407"/>
    <cellStyle name="T_Ket qua phan bo von nam 2008_!1 1 bao cao giao KH ve HTCMT vung TNB   12-12-2011" xfId="8408"/>
    <cellStyle name="T_Ket qua phan bo von nam 2008_!1 1 bao cao giao KH ve HTCMT vung TNB   12-12-2011 2" xfId="8409"/>
    <cellStyle name="T_Ket qua phan bo von nam 2008_!1 1 bao cao giao KH ve HTCMT vung TNB   12-12-2011 2 2" xfId="8410"/>
    <cellStyle name="T_Ket qua phan bo von nam 2008_!1 1 bao cao giao KH ve HTCMT vung TNB   12-12-2011 2 2 2" xfId="8411"/>
    <cellStyle name="T_Ket qua phan bo von nam 2008_!1 1 bao cao giao KH ve HTCMT vung TNB   12-12-2011 2 3" xfId="8412"/>
    <cellStyle name="T_Ket qua phan bo von nam 2008_!1 1 bao cao giao KH ve HTCMT vung TNB   12-12-2011 2 4" xfId="8413"/>
    <cellStyle name="T_Ket qua phan bo von nam 2008_!1 1 bao cao giao KH ve HTCMT vung TNB   12-12-2011 3" xfId="8414"/>
    <cellStyle name="T_Ket qua phan bo von nam 2008_!1 1 bao cao giao KH ve HTCMT vung TNB   12-12-2011 3 2" xfId="8415"/>
    <cellStyle name="T_Ket qua phan bo von nam 2008_!1 1 bao cao giao KH ve HTCMT vung TNB   12-12-2011 4" xfId="8416"/>
    <cellStyle name="T_Ket qua phan bo von nam 2008_!1 1 bao cao giao KH ve HTCMT vung TNB   12-12-2011 5" xfId="8417"/>
    <cellStyle name="T_Ket qua phan bo von nam 2008_Bieu TPCP 2015-xin keo dai 3.2016" xfId="8418"/>
    <cellStyle name="T_Ket qua phan bo von nam 2008_Bieu TPCP 2015-xin keo dai 3.2016 2" xfId="8419"/>
    <cellStyle name="T_Ket qua phan bo von nam 2008_KH TPCP vung TNB (03-1-2012)" xfId="8420"/>
    <cellStyle name="T_Ket qua phan bo von nam 2008_KH TPCP vung TNB (03-1-2012) 2" xfId="8421"/>
    <cellStyle name="T_Ket qua phan bo von nam 2008_KH TPCP vung TNB (03-1-2012) 2 2" xfId="8422"/>
    <cellStyle name="T_Ket qua phan bo von nam 2008_KH TPCP vung TNB (03-1-2012) 2 2 2" xfId="8423"/>
    <cellStyle name="T_Ket qua phan bo von nam 2008_KH TPCP vung TNB (03-1-2012) 2 3" xfId="8424"/>
    <cellStyle name="T_Ket qua phan bo von nam 2008_KH TPCP vung TNB (03-1-2012) 2 4" xfId="8425"/>
    <cellStyle name="T_Ket qua phan bo von nam 2008_KH TPCP vung TNB (03-1-2012) 3" xfId="8426"/>
    <cellStyle name="T_Ket qua phan bo von nam 2008_KH TPCP vung TNB (03-1-2012) 3 2" xfId="8427"/>
    <cellStyle name="T_Ket qua phan bo von nam 2008_KH TPCP vung TNB (03-1-2012) 4" xfId="8428"/>
    <cellStyle name="T_Ket qua phan bo von nam 2008_KH TPCP vung TNB (03-1-2012) 5" xfId="8429"/>
    <cellStyle name="T_Ket qua phan bo von nam 2008_ra soat theo 7356" xfId="8430"/>
    <cellStyle name="T_Ket qua phan bo von nam 2008_ra soat theo 7356 2" xfId="8431"/>
    <cellStyle name="T_Ket qua phan bo von nam 2008_ra soat theo 7356_Bao cao no dong XDCB-9590-BYT-Rut gon" xfId="8432"/>
    <cellStyle name="T_Ket qua phan bo von nam 2008_ra soat theo 7356_Bao cao no dong XDCB-9590-BYT-Rut gon 2" xfId="8433"/>
    <cellStyle name="T_Ket qua phan bo von nam 2008_ra soat theo 7356_Bieu 11-TPCP KH 2013" xfId="8434"/>
    <cellStyle name="T_Ket qua phan bo von nam 2008_ra soat theo 7356_Bieu 11-TPCP KH 2013 2" xfId="8435"/>
    <cellStyle name="T_Ket qua phan bo von nam 2008_TONG HOP CHUNG 3.2.2012 (ban cuoi)" xfId="8436"/>
    <cellStyle name="T_Ket qua phan bo von nam 2008_TONG HOP CHUNG 3.2.2012 (ban cuoi) 2" xfId="8437"/>
    <cellStyle name="T_Ket qua phan bo von nam 2008_TONG HOP CHUNG 3.2.2012 (ban cuoi)_Bao cao no dong XDCB-9590-BYT-Rut gon" xfId="8438"/>
    <cellStyle name="T_Ket qua phan bo von nam 2008_TONG HOP CHUNG 3.2.2012 (ban cuoi)_Bao cao no dong XDCB-9590-BYT-Rut gon 2" xfId="8439"/>
    <cellStyle name="T_KH 2011-2015" xfId="8440"/>
    <cellStyle name="T_KH 2011-2015 2" xfId="8441"/>
    <cellStyle name="T_KH 2011-2015 2 2" xfId="8442"/>
    <cellStyle name="T_KH 2011-2015 3" xfId="8443"/>
    <cellStyle name="T_KH 2011-2015 4" xfId="8444"/>
    <cellStyle name="T_KH TPCP vung TNB (03-1-2012)" xfId="8445"/>
    <cellStyle name="T_KH TPCP vung TNB (03-1-2012) 2" xfId="8446"/>
    <cellStyle name="T_KH TPCP vung TNB (03-1-2012) 2 2" xfId="8447"/>
    <cellStyle name="T_KH TPCP vung TNB (03-1-2012) 2 2 2" xfId="8448"/>
    <cellStyle name="T_KH TPCP vung TNB (03-1-2012) 2 3" xfId="8449"/>
    <cellStyle name="T_KH TPCP vung TNB (03-1-2012) 2 4" xfId="8450"/>
    <cellStyle name="T_KH TPCP vung TNB (03-1-2012) 3" xfId="8451"/>
    <cellStyle name="T_KH TPCP vung TNB (03-1-2012) 3 2" xfId="8452"/>
    <cellStyle name="T_KH TPCP vung TNB (03-1-2012) 4" xfId="8453"/>
    <cellStyle name="T_KH TPCP vung TNB (03-1-2012) 5" xfId="8454"/>
    <cellStyle name="T_KH XDCB_2008 lan 2 sua ngay 10-11" xfId="8455"/>
    <cellStyle name="T_KH XDCB_2008 lan 2 sua ngay 10-11 2" xfId="8456"/>
    <cellStyle name="T_KH XDCB_2008 lan 2 sua ngay 10-11 2 2" xfId="8457"/>
    <cellStyle name="T_KH XDCB_2008 lan 2 sua ngay 10-11 2 2 2" xfId="8458"/>
    <cellStyle name="T_KH XDCB_2008 lan 2 sua ngay 10-11 2 3" xfId="8459"/>
    <cellStyle name="T_KH XDCB_2008 lan 2 sua ngay 10-11 2 4" xfId="8460"/>
    <cellStyle name="T_KH XDCB_2008 lan 2 sua ngay 10-11 3" xfId="8461"/>
    <cellStyle name="T_KH XDCB_2008 lan 2 sua ngay 10-11 3 2" xfId="8462"/>
    <cellStyle name="T_KH XDCB_2008 lan 2 sua ngay 10-11 4" xfId="8463"/>
    <cellStyle name="T_KH XDCB_2008 lan 2 sua ngay 10-11 5" xfId="8464"/>
    <cellStyle name="T_KH XDCB_2008 lan 2 sua ngay 10-11_!1 1 bao cao giao KH ve HTCMT vung TNB   12-12-2011" xfId="8465"/>
    <cellStyle name="T_KH XDCB_2008 lan 2 sua ngay 10-11_!1 1 bao cao giao KH ve HTCMT vung TNB   12-12-2011 2" xfId="8466"/>
    <cellStyle name="T_KH XDCB_2008 lan 2 sua ngay 10-11_!1 1 bao cao giao KH ve HTCMT vung TNB   12-12-2011 2 2" xfId="8467"/>
    <cellStyle name="T_KH XDCB_2008 lan 2 sua ngay 10-11_!1 1 bao cao giao KH ve HTCMT vung TNB   12-12-2011 2 2 2" xfId="8468"/>
    <cellStyle name="T_KH XDCB_2008 lan 2 sua ngay 10-11_!1 1 bao cao giao KH ve HTCMT vung TNB   12-12-2011 2 3" xfId="8469"/>
    <cellStyle name="T_KH XDCB_2008 lan 2 sua ngay 10-11_!1 1 bao cao giao KH ve HTCMT vung TNB   12-12-2011 2 4" xfId="8470"/>
    <cellStyle name="T_KH XDCB_2008 lan 2 sua ngay 10-11_!1 1 bao cao giao KH ve HTCMT vung TNB   12-12-2011 3" xfId="8471"/>
    <cellStyle name="T_KH XDCB_2008 lan 2 sua ngay 10-11_!1 1 bao cao giao KH ve HTCMT vung TNB   12-12-2011 3 2" xfId="8472"/>
    <cellStyle name="T_KH XDCB_2008 lan 2 sua ngay 10-11_!1 1 bao cao giao KH ve HTCMT vung TNB   12-12-2011 4" xfId="8473"/>
    <cellStyle name="T_KH XDCB_2008 lan 2 sua ngay 10-11_!1 1 bao cao giao KH ve HTCMT vung TNB   12-12-2011 5" xfId="8474"/>
    <cellStyle name="T_KH XDCB_2008 lan 2 sua ngay 10-11_Bieu TPCP 2015-xin keo dai 3.2016" xfId="8475"/>
    <cellStyle name="T_KH XDCB_2008 lan 2 sua ngay 10-11_Bieu TPCP 2015-xin keo dai 3.2016 2" xfId="8476"/>
    <cellStyle name="T_KH XDCB_2008 lan 2 sua ngay 10-11_KH TPCP vung TNB (03-1-2012)" xfId="8477"/>
    <cellStyle name="T_KH XDCB_2008 lan 2 sua ngay 10-11_KH TPCP vung TNB (03-1-2012) 2" xfId="8478"/>
    <cellStyle name="T_KH XDCB_2008 lan 2 sua ngay 10-11_KH TPCP vung TNB (03-1-2012) 2 2" xfId="8479"/>
    <cellStyle name="T_KH XDCB_2008 lan 2 sua ngay 10-11_KH TPCP vung TNB (03-1-2012) 2 2 2" xfId="8480"/>
    <cellStyle name="T_KH XDCB_2008 lan 2 sua ngay 10-11_KH TPCP vung TNB (03-1-2012) 2 3" xfId="8481"/>
    <cellStyle name="T_KH XDCB_2008 lan 2 sua ngay 10-11_KH TPCP vung TNB (03-1-2012) 2 4" xfId="8482"/>
    <cellStyle name="T_KH XDCB_2008 lan 2 sua ngay 10-11_KH TPCP vung TNB (03-1-2012) 3" xfId="8483"/>
    <cellStyle name="T_KH XDCB_2008 lan 2 sua ngay 10-11_KH TPCP vung TNB (03-1-2012) 3 2" xfId="8484"/>
    <cellStyle name="T_KH XDCB_2008 lan 2 sua ngay 10-11_KH TPCP vung TNB (03-1-2012) 4" xfId="8485"/>
    <cellStyle name="T_KH XDCB_2008 lan 2 sua ngay 10-11_KH TPCP vung TNB (03-1-2012) 5" xfId="8486"/>
    <cellStyle name="T_KH XDCB_2008 lan 2 sua ngay 10-11_ra soat theo 7356" xfId="8487"/>
    <cellStyle name="T_KH XDCB_2008 lan 2 sua ngay 10-11_ra soat theo 7356 2" xfId="8488"/>
    <cellStyle name="T_KH XDCB_2008 lan 2 sua ngay 10-11_ra soat theo 7356_Bao cao no dong XDCB-9590-BYT-Rut gon" xfId="8489"/>
    <cellStyle name="T_KH XDCB_2008 lan 2 sua ngay 10-11_ra soat theo 7356_Bao cao no dong XDCB-9590-BYT-Rut gon 2" xfId="8490"/>
    <cellStyle name="T_KH XDCB_2008 lan 2 sua ngay 10-11_ra soat theo 7356_Bieu 11-TPCP KH 2013" xfId="8491"/>
    <cellStyle name="T_KH XDCB_2008 lan 2 sua ngay 10-11_ra soat theo 7356_Bieu 11-TPCP KH 2013 2" xfId="8492"/>
    <cellStyle name="T_KH XDCB_2008 lan 2 sua ngay 10-11_TONG HOP CHUNG 3.2.2012 (ban cuoi)" xfId="8493"/>
    <cellStyle name="T_KH XDCB_2008 lan 2 sua ngay 10-11_TONG HOP CHUNG 3.2.2012 (ban cuoi) 2" xfId="8494"/>
    <cellStyle name="T_KH XDCB_2008 lan 2 sua ngay 10-11_TONG HOP CHUNG 3.2.2012 (ban cuoi)_Bao cao no dong XDCB-9590-BYT-Rut gon" xfId="8495"/>
    <cellStyle name="T_KH XDCB_2008 lan 2 sua ngay 10-11_TONG HOP CHUNG 3.2.2012 (ban cuoi)_Bao cao no dong XDCB-9590-BYT-Rut gon 2" xfId="8496"/>
    <cellStyle name="T_kien giang 2" xfId="8497"/>
    <cellStyle name="T_kien giang 2 2" xfId="8498"/>
    <cellStyle name="T_kien giang 2 2 2" xfId="8499"/>
    <cellStyle name="T_kien giang 2 2 2 2" xfId="8500"/>
    <cellStyle name="T_kien giang 2 2 3" xfId="8501"/>
    <cellStyle name="T_kien giang 2 2 4" xfId="8502"/>
    <cellStyle name="T_kien giang 2 3" xfId="8503"/>
    <cellStyle name="T_kien giang 2 3 2" xfId="8504"/>
    <cellStyle name="T_kien giang 2 4" xfId="8505"/>
    <cellStyle name="T_kien giang 2 5" xfId="8506"/>
    <cellStyle name="T_Mau THKQTL V1-2015-Quang Ngai" xfId="1323"/>
    <cellStyle name="T_Me_Tri_6_07" xfId="8507"/>
    <cellStyle name="T_Me_Tri_6_07 2" xfId="8508"/>
    <cellStyle name="T_Me_Tri_6_07 2 2" xfId="8509"/>
    <cellStyle name="T_Me_Tri_6_07 2 2 2" xfId="8510"/>
    <cellStyle name="T_Me_Tri_6_07 2 3" xfId="8511"/>
    <cellStyle name="T_Me_Tri_6_07 2 4" xfId="8512"/>
    <cellStyle name="T_Me_Tri_6_07 3" xfId="8513"/>
    <cellStyle name="T_Me_Tri_6_07 3 2" xfId="8514"/>
    <cellStyle name="T_Me_Tri_6_07 4" xfId="8515"/>
    <cellStyle name="T_Me_Tri_6_07 5" xfId="8516"/>
    <cellStyle name="T_Me_Tri_6_07_!1 1 bao cao giao KH ve HTCMT vung TNB   12-12-2011" xfId="8517"/>
    <cellStyle name="T_Me_Tri_6_07_!1 1 bao cao giao KH ve HTCMT vung TNB   12-12-2011 2" xfId="8518"/>
    <cellStyle name="T_Me_Tri_6_07_!1 1 bao cao giao KH ve HTCMT vung TNB   12-12-2011 2 2" xfId="8519"/>
    <cellStyle name="T_Me_Tri_6_07_!1 1 bao cao giao KH ve HTCMT vung TNB   12-12-2011 2 2 2" xfId="8520"/>
    <cellStyle name="T_Me_Tri_6_07_!1 1 bao cao giao KH ve HTCMT vung TNB   12-12-2011 2 3" xfId="8521"/>
    <cellStyle name="T_Me_Tri_6_07_!1 1 bao cao giao KH ve HTCMT vung TNB   12-12-2011 2 4" xfId="8522"/>
    <cellStyle name="T_Me_Tri_6_07_!1 1 bao cao giao KH ve HTCMT vung TNB   12-12-2011 3" xfId="8523"/>
    <cellStyle name="T_Me_Tri_6_07_!1 1 bao cao giao KH ve HTCMT vung TNB   12-12-2011 3 2" xfId="8524"/>
    <cellStyle name="T_Me_Tri_6_07_!1 1 bao cao giao KH ve HTCMT vung TNB   12-12-2011 4" xfId="8525"/>
    <cellStyle name="T_Me_Tri_6_07_!1 1 bao cao giao KH ve HTCMT vung TNB   12-12-2011 5" xfId="8526"/>
    <cellStyle name="T_Me_Tri_6_07_Bieu4HTMT" xfId="8527"/>
    <cellStyle name="T_Me_Tri_6_07_Bieu4HTMT 2" xfId="8528"/>
    <cellStyle name="T_Me_Tri_6_07_Bieu4HTMT 2 2" xfId="8529"/>
    <cellStyle name="T_Me_Tri_6_07_Bieu4HTMT 2 2 2" xfId="8530"/>
    <cellStyle name="T_Me_Tri_6_07_Bieu4HTMT 2 3" xfId="8531"/>
    <cellStyle name="T_Me_Tri_6_07_Bieu4HTMT 2 4" xfId="8532"/>
    <cellStyle name="T_Me_Tri_6_07_Bieu4HTMT 3" xfId="8533"/>
    <cellStyle name="T_Me_Tri_6_07_Bieu4HTMT 3 2" xfId="8534"/>
    <cellStyle name="T_Me_Tri_6_07_Bieu4HTMT 4" xfId="8535"/>
    <cellStyle name="T_Me_Tri_6_07_Bieu4HTMT 5" xfId="8536"/>
    <cellStyle name="T_Me_Tri_6_07_Bieu4HTMT_!1 1 bao cao giao KH ve HTCMT vung TNB   12-12-2011" xfId="8537"/>
    <cellStyle name="T_Me_Tri_6_07_Bieu4HTMT_!1 1 bao cao giao KH ve HTCMT vung TNB   12-12-2011 2" xfId="8538"/>
    <cellStyle name="T_Me_Tri_6_07_Bieu4HTMT_!1 1 bao cao giao KH ve HTCMT vung TNB   12-12-2011 2 2" xfId="8539"/>
    <cellStyle name="T_Me_Tri_6_07_Bieu4HTMT_!1 1 bao cao giao KH ve HTCMT vung TNB   12-12-2011 2 2 2" xfId="8540"/>
    <cellStyle name="T_Me_Tri_6_07_Bieu4HTMT_!1 1 bao cao giao KH ve HTCMT vung TNB   12-12-2011 2 3" xfId="8541"/>
    <cellStyle name="T_Me_Tri_6_07_Bieu4HTMT_!1 1 bao cao giao KH ve HTCMT vung TNB   12-12-2011 2 4" xfId="8542"/>
    <cellStyle name="T_Me_Tri_6_07_Bieu4HTMT_!1 1 bao cao giao KH ve HTCMT vung TNB   12-12-2011 3" xfId="8543"/>
    <cellStyle name="T_Me_Tri_6_07_Bieu4HTMT_!1 1 bao cao giao KH ve HTCMT vung TNB   12-12-2011 3 2" xfId="8544"/>
    <cellStyle name="T_Me_Tri_6_07_Bieu4HTMT_!1 1 bao cao giao KH ve HTCMT vung TNB   12-12-2011 4" xfId="8545"/>
    <cellStyle name="T_Me_Tri_6_07_Bieu4HTMT_!1 1 bao cao giao KH ve HTCMT vung TNB   12-12-2011 5" xfId="8546"/>
    <cellStyle name="T_Me_Tri_6_07_Bieu4HTMT_KH TPCP vung TNB (03-1-2012)" xfId="8547"/>
    <cellStyle name="T_Me_Tri_6_07_Bieu4HTMT_KH TPCP vung TNB (03-1-2012) 2" xfId="8548"/>
    <cellStyle name="T_Me_Tri_6_07_Bieu4HTMT_KH TPCP vung TNB (03-1-2012) 2 2" xfId="8549"/>
    <cellStyle name="T_Me_Tri_6_07_Bieu4HTMT_KH TPCP vung TNB (03-1-2012) 2 2 2" xfId="8550"/>
    <cellStyle name="T_Me_Tri_6_07_Bieu4HTMT_KH TPCP vung TNB (03-1-2012) 2 3" xfId="8551"/>
    <cellStyle name="T_Me_Tri_6_07_Bieu4HTMT_KH TPCP vung TNB (03-1-2012) 2 4" xfId="8552"/>
    <cellStyle name="T_Me_Tri_6_07_Bieu4HTMT_KH TPCP vung TNB (03-1-2012) 3" xfId="8553"/>
    <cellStyle name="T_Me_Tri_6_07_Bieu4HTMT_KH TPCP vung TNB (03-1-2012) 3 2" xfId="8554"/>
    <cellStyle name="T_Me_Tri_6_07_Bieu4HTMT_KH TPCP vung TNB (03-1-2012) 4" xfId="8555"/>
    <cellStyle name="T_Me_Tri_6_07_Bieu4HTMT_KH TPCP vung TNB (03-1-2012) 5" xfId="8556"/>
    <cellStyle name="T_Me_Tri_6_07_KH TPCP vung TNB (03-1-2012)" xfId="8557"/>
    <cellStyle name="T_Me_Tri_6_07_KH TPCP vung TNB (03-1-2012) 2" xfId="8558"/>
    <cellStyle name="T_Me_Tri_6_07_KH TPCP vung TNB (03-1-2012) 2 2" xfId="8559"/>
    <cellStyle name="T_Me_Tri_6_07_KH TPCP vung TNB (03-1-2012) 2 2 2" xfId="8560"/>
    <cellStyle name="T_Me_Tri_6_07_KH TPCP vung TNB (03-1-2012) 2 3" xfId="8561"/>
    <cellStyle name="T_Me_Tri_6_07_KH TPCP vung TNB (03-1-2012) 2 4" xfId="8562"/>
    <cellStyle name="T_Me_Tri_6_07_KH TPCP vung TNB (03-1-2012) 3" xfId="8563"/>
    <cellStyle name="T_Me_Tri_6_07_KH TPCP vung TNB (03-1-2012) 3 2" xfId="8564"/>
    <cellStyle name="T_Me_Tri_6_07_KH TPCP vung TNB (03-1-2012) 4" xfId="8565"/>
    <cellStyle name="T_Me_Tri_6_07_KH TPCP vung TNB (03-1-2012) 5" xfId="8566"/>
    <cellStyle name="T_Me_Tri_6_07_ra soat theo 7356" xfId="8567"/>
    <cellStyle name="T_Me_Tri_6_07_ra soat theo 7356 2" xfId="8568"/>
    <cellStyle name="T_Me_Tri_6_07_ra soat theo 7356_Bao cao no dong XDCB-9590-BYT-Rut gon" xfId="8569"/>
    <cellStyle name="T_Me_Tri_6_07_ra soat theo 7356_Bao cao no dong XDCB-9590-BYT-Rut gon 2" xfId="8570"/>
    <cellStyle name="T_Me_Tri_6_07_ra soat theo 7356_Bieu 11-TPCP KH 2013" xfId="8571"/>
    <cellStyle name="T_Me_Tri_6_07_ra soat theo 7356_Bieu 11-TPCP KH 2013 2" xfId="8572"/>
    <cellStyle name="T_Me_Tri_6_07_TONG HOP CHUNG 3.2.2012 (ban cuoi)" xfId="8573"/>
    <cellStyle name="T_Me_Tri_6_07_TONG HOP CHUNG 3.2.2012 (ban cuoi) 2" xfId="8574"/>
    <cellStyle name="T_Me_Tri_6_07_TONG HOP CHUNG 3.2.2012 (ban cuoi)_Bao cao no dong XDCB-9590-BYT-Rut gon" xfId="8575"/>
    <cellStyle name="T_Me_Tri_6_07_TONG HOP CHUNG 3.2.2012 (ban cuoi)_Bao cao no dong XDCB-9590-BYT-Rut gon 2" xfId="8576"/>
    <cellStyle name="T_N2 thay dat (N1-1)" xfId="8577"/>
    <cellStyle name="T_N2 thay dat (N1-1) 2" xfId="8578"/>
    <cellStyle name="T_N2 thay dat (N1-1) 2 2" xfId="8579"/>
    <cellStyle name="T_N2 thay dat (N1-1) 2 2 2" xfId="8580"/>
    <cellStyle name="T_N2 thay dat (N1-1) 2 3" xfId="8581"/>
    <cellStyle name="T_N2 thay dat (N1-1) 2 4" xfId="8582"/>
    <cellStyle name="T_N2 thay dat (N1-1) 3" xfId="8583"/>
    <cellStyle name="T_N2 thay dat (N1-1) 3 2" xfId="8584"/>
    <cellStyle name="T_N2 thay dat (N1-1) 4" xfId="8585"/>
    <cellStyle name="T_N2 thay dat (N1-1) 5" xfId="8586"/>
    <cellStyle name="T_N2 thay dat (N1-1)_!1 1 bao cao giao KH ve HTCMT vung TNB   12-12-2011" xfId="8587"/>
    <cellStyle name="T_N2 thay dat (N1-1)_!1 1 bao cao giao KH ve HTCMT vung TNB   12-12-2011 2" xfId="8588"/>
    <cellStyle name="T_N2 thay dat (N1-1)_!1 1 bao cao giao KH ve HTCMT vung TNB   12-12-2011 2 2" xfId="8589"/>
    <cellStyle name="T_N2 thay dat (N1-1)_!1 1 bao cao giao KH ve HTCMT vung TNB   12-12-2011 2 2 2" xfId="8590"/>
    <cellStyle name="T_N2 thay dat (N1-1)_!1 1 bao cao giao KH ve HTCMT vung TNB   12-12-2011 2 3" xfId="8591"/>
    <cellStyle name="T_N2 thay dat (N1-1)_!1 1 bao cao giao KH ve HTCMT vung TNB   12-12-2011 2 4" xfId="8592"/>
    <cellStyle name="T_N2 thay dat (N1-1)_!1 1 bao cao giao KH ve HTCMT vung TNB   12-12-2011 3" xfId="8593"/>
    <cellStyle name="T_N2 thay dat (N1-1)_!1 1 bao cao giao KH ve HTCMT vung TNB   12-12-2011 3 2" xfId="8594"/>
    <cellStyle name="T_N2 thay dat (N1-1)_!1 1 bao cao giao KH ve HTCMT vung TNB   12-12-2011 4" xfId="8595"/>
    <cellStyle name="T_N2 thay dat (N1-1)_!1 1 bao cao giao KH ve HTCMT vung TNB   12-12-2011 5" xfId="8596"/>
    <cellStyle name="T_N2 thay dat (N1-1)_Bieu4HTMT" xfId="8597"/>
    <cellStyle name="T_N2 thay dat (N1-1)_Bieu4HTMT 2" xfId="8598"/>
    <cellStyle name="T_N2 thay dat (N1-1)_Bieu4HTMT 2 2" xfId="8599"/>
    <cellStyle name="T_N2 thay dat (N1-1)_Bieu4HTMT 2 2 2" xfId="8600"/>
    <cellStyle name="T_N2 thay dat (N1-1)_Bieu4HTMT 2 3" xfId="8601"/>
    <cellStyle name="T_N2 thay dat (N1-1)_Bieu4HTMT 2 4" xfId="8602"/>
    <cellStyle name="T_N2 thay dat (N1-1)_Bieu4HTMT 3" xfId="8603"/>
    <cellStyle name="T_N2 thay dat (N1-1)_Bieu4HTMT 3 2" xfId="8604"/>
    <cellStyle name="T_N2 thay dat (N1-1)_Bieu4HTMT 4" xfId="8605"/>
    <cellStyle name="T_N2 thay dat (N1-1)_Bieu4HTMT 5" xfId="8606"/>
    <cellStyle name="T_N2 thay dat (N1-1)_Bieu4HTMT_!1 1 bao cao giao KH ve HTCMT vung TNB   12-12-2011" xfId="8607"/>
    <cellStyle name="T_N2 thay dat (N1-1)_Bieu4HTMT_!1 1 bao cao giao KH ve HTCMT vung TNB   12-12-2011 2" xfId="8608"/>
    <cellStyle name="T_N2 thay dat (N1-1)_Bieu4HTMT_!1 1 bao cao giao KH ve HTCMT vung TNB   12-12-2011 2 2" xfId="8609"/>
    <cellStyle name="T_N2 thay dat (N1-1)_Bieu4HTMT_!1 1 bao cao giao KH ve HTCMT vung TNB   12-12-2011 2 2 2" xfId="8610"/>
    <cellStyle name="T_N2 thay dat (N1-1)_Bieu4HTMT_!1 1 bao cao giao KH ve HTCMT vung TNB   12-12-2011 2 3" xfId="8611"/>
    <cellStyle name="T_N2 thay dat (N1-1)_Bieu4HTMT_!1 1 bao cao giao KH ve HTCMT vung TNB   12-12-2011 2 4" xfId="8612"/>
    <cellStyle name="T_N2 thay dat (N1-1)_Bieu4HTMT_!1 1 bao cao giao KH ve HTCMT vung TNB   12-12-2011 3" xfId="8613"/>
    <cellStyle name="T_N2 thay dat (N1-1)_Bieu4HTMT_!1 1 bao cao giao KH ve HTCMT vung TNB   12-12-2011 3 2" xfId="8614"/>
    <cellStyle name="T_N2 thay dat (N1-1)_Bieu4HTMT_!1 1 bao cao giao KH ve HTCMT vung TNB   12-12-2011 4" xfId="8615"/>
    <cellStyle name="T_N2 thay dat (N1-1)_Bieu4HTMT_!1 1 bao cao giao KH ve HTCMT vung TNB   12-12-2011 5" xfId="8616"/>
    <cellStyle name="T_N2 thay dat (N1-1)_Bieu4HTMT_KH TPCP vung TNB (03-1-2012)" xfId="8617"/>
    <cellStyle name="T_N2 thay dat (N1-1)_Bieu4HTMT_KH TPCP vung TNB (03-1-2012) 2" xfId="8618"/>
    <cellStyle name="T_N2 thay dat (N1-1)_Bieu4HTMT_KH TPCP vung TNB (03-1-2012) 2 2" xfId="8619"/>
    <cellStyle name="T_N2 thay dat (N1-1)_Bieu4HTMT_KH TPCP vung TNB (03-1-2012) 2 2 2" xfId="8620"/>
    <cellStyle name="T_N2 thay dat (N1-1)_Bieu4HTMT_KH TPCP vung TNB (03-1-2012) 2 3" xfId="8621"/>
    <cellStyle name="T_N2 thay dat (N1-1)_Bieu4HTMT_KH TPCP vung TNB (03-1-2012) 2 4" xfId="8622"/>
    <cellStyle name="T_N2 thay dat (N1-1)_Bieu4HTMT_KH TPCP vung TNB (03-1-2012) 3" xfId="8623"/>
    <cellStyle name="T_N2 thay dat (N1-1)_Bieu4HTMT_KH TPCP vung TNB (03-1-2012) 3 2" xfId="8624"/>
    <cellStyle name="T_N2 thay dat (N1-1)_Bieu4HTMT_KH TPCP vung TNB (03-1-2012) 4" xfId="8625"/>
    <cellStyle name="T_N2 thay dat (N1-1)_Bieu4HTMT_KH TPCP vung TNB (03-1-2012) 5" xfId="8626"/>
    <cellStyle name="T_N2 thay dat (N1-1)_KH TPCP vung TNB (03-1-2012)" xfId="8627"/>
    <cellStyle name="T_N2 thay dat (N1-1)_KH TPCP vung TNB (03-1-2012) 2" xfId="8628"/>
    <cellStyle name="T_N2 thay dat (N1-1)_KH TPCP vung TNB (03-1-2012) 2 2" xfId="8629"/>
    <cellStyle name="T_N2 thay dat (N1-1)_KH TPCP vung TNB (03-1-2012) 2 2 2" xfId="8630"/>
    <cellStyle name="T_N2 thay dat (N1-1)_KH TPCP vung TNB (03-1-2012) 2 3" xfId="8631"/>
    <cellStyle name="T_N2 thay dat (N1-1)_KH TPCP vung TNB (03-1-2012) 2 4" xfId="8632"/>
    <cellStyle name="T_N2 thay dat (N1-1)_KH TPCP vung TNB (03-1-2012) 3" xfId="8633"/>
    <cellStyle name="T_N2 thay dat (N1-1)_KH TPCP vung TNB (03-1-2012) 3 2" xfId="8634"/>
    <cellStyle name="T_N2 thay dat (N1-1)_KH TPCP vung TNB (03-1-2012) 4" xfId="8635"/>
    <cellStyle name="T_N2 thay dat (N1-1)_KH TPCP vung TNB (03-1-2012) 5" xfId="8636"/>
    <cellStyle name="T_N2 thay dat (N1-1)_ra soat theo 7356" xfId="8637"/>
    <cellStyle name="T_N2 thay dat (N1-1)_ra soat theo 7356 2" xfId="8638"/>
    <cellStyle name="T_N2 thay dat (N1-1)_ra soat theo 7356_Bao cao no dong XDCB-9590-BYT-Rut gon" xfId="8639"/>
    <cellStyle name="T_N2 thay dat (N1-1)_ra soat theo 7356_Bao cao no dong XDCB-9590-BYT-Rut gon 2" xfId="8640"/>
    <cellStyle name="T_N2 thay dat (N1-1)_ra soat theo 7356_Bieu 11-TPCP KH 2013" xfId="8641"/>
    <cellStyle name="T_N2 thay dat (N1-1)_ra soat theo 7356_Bieu 11-TPCP KH 2013 2" xfId="8642"/>
    <cellStyle name="T_N2 thay dat (N1-1)_TONG HOP CHUNG 3.2.2012 (ban cuoi)" xfId="8643"/>
    <cellStyle name="T_N2 thay dat (N1-1)_TONG HOP CHUNG 3.2.2012 (ban cuoi) 2" xfId="8644"/>
    <cellStyle name="T_N2 thay dat (N1-1)_TONG HOP CHUNG 3.2.2012 (ban cuoi)_Bao cao no dong XDCB-9590-BYT-Rut gon" xfId="8645"/>
    <cellStyle name="T_N2 thay dat (N1-1)_TONG HOP CHUNG 3.2.2012 (ban cuoi)_Bao cao no dong XDCB-9590-BYT-Rut gon 2" xfId="8646"/>
    <cellStyle name="T_Phu luc De cuong KS tai Cuc Thue QN- 2014" xfId="1324"/>
    <cellStyle name="T_Phu luc De cuong KS tai Cuc Thue QN- 2014 2" xfId="1325"/>
    <cellStyle name="T_Phuong an can doi nam 2008" xfId="8647"/>
    <cellStyle name="T_Phuong an can doi nam 2008 2" xfId="8648"/>
    <cellStyle name="T_Phuong an can doi nam 2008 2 2" xfId="8649"/>
    <cellStyle name="T_Phuong an can doi nam 2008 2 2 2" xfId="8650"/>
    <cellStyle name="T_Phuong an can doi nam 2008 2 3" xfId="8651"/>
    <cellStyle name="T_Phuong an can doi nam 2008 2 4" xfId="8652"/>
    <cellStyle name="T_Phuong an can doi nam 2008 3" xfId="8653"/>
    <cellStyle name="T_Phuong an can doi nam 2008 3 2" xfId="8654"/>
    <cellStyle name="T_Phuong an can doi nam 2008 4" xfId="8655"/>
    <cellStyle name="T_Phuong an can doi nam 2008 5" xfId="8656"/>
    <cellStyle name="T_Phuong an can doi nam 2008_!1 1 bao cao giao KH ve HTCMT vung TNB   12-12-2011" xfId="8657"/>
    <cellStyle name="T_Phuong an can doi nam 2008_!1 1 bao cao giao KH ve HTCMT vung TNB   12-12-2011 2" xfId="8658"/>
    <cellStyle name="T_Phuong an can doi nam 2008_!1 1 bao cao giao KH ve HTCMT vung TNB   12-12-2011 2 2" xfId="8659"/>
    <cellStyle name="T_Phuong an can doi nam 2008_!1 1 bao cao giao KH ve HTCMT vung TNB   12-12-2011 2 2 2" xfId="8660"/>
    <cellStyle name="T_Phuong an can doi nam 2008_!1 1 bao cao giao KH ve HTCMT vung TNB   12-12-2011 2 3" xfId="8661"/>
    <cellStyle name="T_Phuong an can doi nam 2008_!1 1 bao cao giao KH ve HTCMT vung TNB   12-12-2011 2 4" xfId="8662"/>
    <cellStyle name="T_Phuong an can doi nam 2008_!1 1 bao cao giao KH ve HTCMT vung TNB   12-12-2011 3" xfId="8663"/>
    <cellStyle name="T_Phuong an can doi nam 2008_!1 1 bao cao giao KH ve HTCMT vung TNB   12-12-2011 3 2" xfId="8664"/>
    <cellStyle name="T_Phuong an can doi nam 2008_!1 1 bao cao giao KH ve HTCMT vung TNB   12-12-2011 4" xfId="8665"/>
    <cellStyle name="T_Phuong an can doi nam 2008_!1 1 bao cao giao KH ve HTCMT vung TNB   12-12-2011 5" xfId="8666"/>
    <cellStyle name="T_Phuong an can doi nam 2008_Bieu TPCP 2015-xin keo dai 3.2016" xfId="8667"/>
    <cellStyle name="T_Phuong an can doi nam 2008_Bieu TPCP 2015-xin keo dai 3.2016 2" xfId="8668"/>
    <cellStyle name="T_Phuong an can doi nam 2008_KH TPCP vung TNB (03-1-2012)" xfId="8669"/>
    <cellStyle name="T_Phuong an can doi nam 2008_KH TPCP vung TNB (03-1-2012) 2" xfId="8670"/>
    <cellStyle name="T_Phuong an can doi nam 2008_KH TPCP vung TNB (03-1-2012) 2 2" xfId="8671"/>
    <cellStyle name="T_Phuong an can doi nam 2008_KH TPCP vung TNB (03-1-2012) 2 2 2" xfId="8672"/>
    <cellStyle name="T_Phuong an can doi nam 2008_KH TPCP vung TNB (03-1-2012) 2 3" xfId="8673"/>
    <cellStyle name="T_Phuong an can doi nam 2008_KH TPCP vung TNB (03-1-2012) 2 4" xfId="8674"/>
    <cellStyle name="T_Phuong an can doi nam 2008_KH TPCP vung TNB (03-1-2012) 3" xfId="8675"/>
    <cellStyle name="T_Phuong an can doi nam 2008_KH TPCP vung TNB (03-1-2012) 3 2" xfId="8676"/>
    <cellStyle name="T_Phuong an can doi nam 2008_KH TPCP vung TNB (03-1-2012) 4" xfId="8677"/>
    <cellStyle name="T_Phuong an can doi nam 2008_KH TPCP vung TNB (03-1-2012) 5" xfId="8678"/>
    <cellStyle name="T_Phuong an can doi nam 2008_ra soat theo 7356" xfId="8679"/>
    <cellStyle name="T_Phuong an can doi nam 2008_ra soat theo 7356 2" xfId="8680"/>
    <cellStyle name="T_Phuong an can doi nam 2008_ra soat theo 7356_Bao cao no dong XDCB-9590-BYT-Rut gon" xfId="8681"/>
    <cellStyle name="T_Phuong an can doi nam 2008_ra soat theo 7356_Bao cao no dong XDCB-9590-BYT-Rut gon 2" xfId="8682"/>
    <cellStyle name="T_Phuong an can doi nam 2008_ra soat theo 7356_Bieu 11-TPCP KH 2013" xfId="8683"/>
    <cellStyle name="T_Phuong an can doi nam 2008_ra soat theo 7356_Bieu 11-TPCP KH 2013 2" xfId="8684"/>
    <cellStyle name="T_Phuong an can doi nam 2008_TONG HOP CHUNG 3.2.2012 (ban cuoi)" xfId="8685"/>
    <cellStyle name="T_Phuong an can doi nam 2008_TONG HOP CHUNG 3.2.2012 (ban cuoi) 2" xfId="8686"/>
    <cellStyle name="T_Phuong an can doi nam 2008_TONG HOP CHUNG 3.2.2012 (ban cuoi)_Bao cao no dong XDCB-9590-BYT-Rut gon" xfId="8687"/>
    <cellStyle name="T_Phuong an can doi nam 2008_TONG HOP CHUNG 3.2.2012 (ban cuoi)_Bao cao no dong XDCB-9590-BYT-Rut gon 2" xfId="8688"/>
    <cellStyle name="T_Quang NGai V1.2012" xfId="1326"/>
    <cellStyle name="T_Quang NGai V1.2013" xfId="1327"/>
    <cellStyle name="T_ra soat theo 7356" xfId="8689"/>
    <cellStyle name="T_ra soat theo 7356 2" xfId="8690"/>
    <cellStyle name="T_ra soat theo 7356_Bao cao no dong XDCB-9590-BYT-Rut gon" xfId="8691"/>
    <cellStyle name="T_ra soat theo 7356_Bao cao no dong XDCB-9590-BYT-Rut gon 2" xfId="8692"/>
    <cellStyle name="T_ra soat theo 7356_Bieu 11-TPCP KH 2013" xfId="8693"/>
    <cellStyle name="T_ra soat theo 7356_Bieu 11-TPCP KH 2013 2" xfId="8694"/>
    <cellStyle name="T_Seagame(BTL)" xfId="8695"/>
    <cellStyle name="T_Seagame(BTL) 2" xfId="8696"/>
    <cellStyle name="T_Seagame(BTL) 2 2" xfId="8697"/>
    <cellStyle name="T_Seagame(BTL) 3" xfId="8698"/>
    <cellStyle name="T_So GTVT" xfId="8699"/>
    <cellStyle name="T_So GTVT 2" xfId="8700"/>
    <cellStyle name="T_So GTVT 2 2" xfId="8701"/>
    <cellStyle name="T_So GTVT 2 2 2" xfId="8702"/>
    <cellStyle name="T_So GTVT 2 3" xfId="8703"/>
    <cellStyle name="T_So GTVT 2 4" xfId="8704"/>
    <cellStyle name="T_So GTVT 3" xfId="8705"/>
    <cellStyle name="T_So GTVT 3 2" xfId="8706"/>
    <cellStyle name="T_So GTVT 4" xfId="8707"/>
    <cellStyle name="T_So GTVT 5" xfId="8708"/>
    <cellStyle name="T_So GTVT_!1 1 bao cao giao KH ve HTCMT vung TNB   12-12-2011" xfId="8709"/>
    <cellStyle name="T_So GTVT_!1 1 bao cao giao KH ve HTCMT vung TNB   12-12-2011 2" xfId="8710"/>
    <cellStyle name="T_So GTVT_!1 1 bao cao giao KH ve HTCMT vung TNB   12-12-2011 2 2" xfId="8711"/>
    <cellStyle name="T_So GTVT_!1 1 bao cao giao KH ve HTCMT vung TNB   12-12-2011 2 2 2" xfId="8712"/>
    <cellStyle name="T_So GTVT_!1 1 bao cao giao KH ve HTCMT vung TNB   12-12-2011 2 3" xfId="8713"/>
    <cellStyle name="T_So GTVT_!1 1 bao cao giao KH ve HTCMT vung TNB   12-12-2011 2 4" xfId="8714"/>
    <cellStyle name="T_So GTVT_!1 1 bao cao giao KH ve HTCMT vung TNB   12-12-2011 3" xfId="8715"/>
    <cellStyle name="T_So GTVT_!1 1 bao cao giao KH ve HTCMT vung TNB   12-12-2011 3 2" xfId="8716"/>
    <cellStyle name="T_So GTVT_!1 1 bao cao giao KH ve HTCMT vung TNB   12-12-2011 4" xfId="8717"/>
    <cellStyle name="T_So GTVT_!1 1 bao cao giao KH ve HTCMT vung TNB   12-12-2011 5" xfId="8718"/>
    <cellStyle name="T_So GTVT_Bieu TPCP 2015-xin keo dai 3.2016" xfId="8719"/>
    <cellStyle name="T_So GTVT_Bieu TPCP 2015-xin keo dai 3.2016 2" xfId="8720"/>
    <cellStyle name="T_So GTVT_KH TPCP vung TNB (03-1-2012)" xfId="8721"/>
    <cellStyle name="T_So GTVT_KH TPCP vung TNB (03-1-2012) 2" xfId="8722"/>
    <cellStyle name="T_So GTVT_KH TPCP vung TNB (03-1-2012) 2 2" xfId="8723"/>
    <cellStyle name="T_So GTVT_KH TPCP vung TNB (03-1-2012) 2 2 2" xfId="8724"/>
    <cellStyle name="T_So GTVT_KH TPCP vung TNB (03-1-2012) 2 3" xfId="8725"/>
    <cellStyle name="T_So GTVT_KH TPCP vung TNB (03-1-2012) 2 4" xfId="8726"/>
    <cellStyle name="T_So GTVT_KH TPCP vung TNB (03-1-2012) 3" xfId="8727"/>
    <cellStyle name="T_So GTVT_KH TPCP vung TNB (03-1-2012) 3 2" xfId="8728"/>
    <cellStyle name="T_So GTVT_KH TPCP vung TNB (03-1-2012) 4" xfId="8729"/>
    <cellStyle name="T_So GTVT_KH TPCP vung TNB (03-1-2012) 5" xfId="8730"/>
    <cellStyle name="T_So GTVT_ra soat theo 7356" xfId="8731"/>
    <cellStyle name="T_So GTVT_ra soat theo 7356 2" xfId="8732"/>
    <cellStyle name="T_So GTVT_ra soat theo 7356_Bao cao no dong XDCB-9590-BYT-Rut gon" xfId="8733"/>
    <cellStyle name="T_So GTVT_ra soat theo 7356_Bao cao no dong XDCB-9590-BYT-Rut gon 2" xfId="8734"/>
    <cellStyle name="T_So GTVT_ra soat theo 7356_Bieu 11-TPCP KH 2013" xfId="8735"/>
    <cellStyle name="T_So GTVT_ra soat theo 7356_Bieu 11-TPCP KH 2013 2" xfId="8736"/>
    <cellStyle name="T_So GTVT_TONG HOP CHUNG 3.2.2012 (ban cuoi)" xfId="8737"/>
    <cellStyle name="T_So GTVT_TONG HOP CHUNG 3.2.2012 (ban cuoi) 2" xfId="8738"/>
    <cellStyle name="T_So GTVT_TONG HOP CHUNG 3.2.2012 (ban cuoi)_Bao cao no dong XDCB-9590-BYT-Rut gon" xfId="8739"/>
    <cellStyle name="T_So GTVT_TONG HOP CHUNG 3.2.2012 (ban cuoi)_Bao cao no dong XDCB-9590-BYT-Rut gon 2" xfId="8740"/>
    <cellStyle name="T_tai co cau dau tu (tong hop)1" xfId="8741"/>
    <cellStyle name="T_tai co cau dau tu (tong hop)1 2" xfId="8742"/>
    <cellStyle name="T_tai co cau dau tu (tong hop)1 2 2" xfId="8743"/>
    <cellStyle name="T_tai co cau dau tu (tong hop)1 3" xfId="8744"/>
    <cellStyle name="T_tai co cau dau tu (tong hop)1 4" xfId="8745"/>
    <cellStyle name="T_TDT + duong(8-5-07)" xfId="8746"/>
    <cellStyle name="T_TDT + duong(8-5-07) 2" xfId="8747"/>
    <cellStyle name="T_TDT + duong(8-5-07) 2 2" xfId="8748"/>
    <cellStyle name="T_TDT + duong(8-5-07) 2 2 2" xfId="8749"/>
    <cellStyle name="T_TDT + duong(8-5-07) 2 3" xfId="8750"/>
    <cellStyle name="T_TDT + duong(8-5-07) 2 4" xfId="8751"/>
    <cellStyle name="T_TDT + duong(8-5-07) 3" xfId="8752"/>
    <cellStyle name="T_TDT + duong(8-5-07) 3 2" xfId="8753"/>
    <cellStyle name="T_TDT + duong(8-5-07) 4" xfId="8754"/>
    <cellStyle name="T_TDT + duong(8-5-07) 5" xfId="8755"/>
    <cellStyle name="T_TDT + duong(8-5-07)_!1 1 bao cao giao KH ve HTCMT vung TNB   12-12-2011" xfId="8756"/>
    <cellStyle name="T_TDT + duong(8-5-07)_!1 1 bao cao giao KH ve HTCMT vung TNB   12-12-2011 2" xfId="8757"/>
    <cellStyle name="T_TDT + duong(8-5-07)_!1 1 bao cao giao KH ve HTCMT vung TNB   12-12-2011 2 2" xfId="8758"/>
    <cellStyle name="T_TDT + duong(8-5-07)_!1 1 bao cao giao KH ve HTCMT vung TNB   12-12-2011 2 2 2" xfId="8759"/>
    <cellStyle name="T_TDT + duong(8-5-07)_!1 1 bao cao giao KH ve HTCMT vung TNB   12-12-2011 2 3" xfId="8760"/>
    <cellStyle name="T_TDT + duong(8-5-07)_!1 1 bao cao giao KH ve HTCMT vung TNB   12-12-2011 2 4" xfId="8761"/>
    <cellStyle name="T_TDT + duong(8-5-07)_!1 1 bao cao giao KH ve HTCMT vung TNB   12-12-2011 3" xfId="8762"/>
    <cellStyle name="T_TDT + duong(8-5-07)_!1 1 bao cao giao KH ve HTCMT vung TNB   12-12-2011 3 2" xfId="8763"/>
    <cellStyle name="T_TDT + duong(8-5-07)_!1 1 bao cao giao KH ve HTCMT vung TNB   12-12-2011 4" xfId="8764"/>
    <cellStyle name="T_TDT + duong(8-5-07)_!1 1 bao cao giao KH ve HTCMT vung TNB   12-12-2011 5" xfId="8765"/>
    <cellStyle name="T_TDT + duong(8-5-07)_Bieu4HTMT" xfId="8766"/>
    <cellStyle name="T_TDT + duong(8-5-07)_Bieu4HTMT 2" xfId="8767"/>
    <cellStyle name="T_TDT + duong(8-5-07)_Bieu4HTMT 2 2" xfId="8768"/>
    <cellStyle name="T_TDT + duong(8-5-07)_Bieu4HTMT 2 2 2" xfId="8769"/>
    <cellStyle name="T_TDT + duong(8-5-07)_Bieu4HTMT 2 3" xfId="8770"/>
    <cellStyle name="T_TDT + duong(8-5-07)_Bieu4HTMT 2 4" xfId="8771"/>
    <cellStyle name="T_TDT + duong(8-5-07)_Bieu4HTMT 3" xfId="8772"/>
    <cellStyle name="T_TDT + duong(8-5-07)_Bieu4HTMT 3 2" xfId="8773"/>
    <cellStyle name="T_TDT + duong(8-5-07)_Bieu4HTMT 4" xfId="8774"/>
    <cellStyle name="T_TDT + duong(8-5-07)_Bieu4HTMT 5" xfId="8775"/>
    <cellStyle name="T_TDT + duong(8-5-07)_Bieu4HTMT_!1 1 bao cao giao KH ve HTCMT vung TNB   12-12-2011" xfId="8776"/>
    <cellStyle name="T_TDT + duong(8-5-07)_Bieu4HTMT_!1 1 bao cao giao KH ve HTCMT vung TNB   12-12-2011 2" xfId="8777"/>
    <cellStyle name="T_TDT + duong(8-5-07)_Bieu4HTMT_!1 1 bao cao giao KH ve HTCMT vung TNB   12-12-2011 2 2" xfId="8778"/>
    <cellStyle name="T_TDT + duong(8-5-07)_Bieu4HTMT_!1 1 bao cao giao KH ve HTCMT vung TNB   12-12-2011 2 2 2" xfId="8779"/>
    <cellStyle name="T_TDT + duong(8-5-07)_Bieu4HTMT_!1 1 bao cao giao KH ve HTCMT vung TNB   12-12-2011 2 3" xfId="8780"/>
    <cellStyle name="T_TDT + duong(8-5-07)_Bieu4HTMT_!1 1 bao cao giao KH ve HTCMT vung TNB   12-12-2011 2 4" xfId="8781"/>
    <cellStyle name="T_TDT + duong(8-5-07)_Bieu4HTMT_!1 1 bao cao giao KH ve HTCMT vung TNB   12-12-2011 3" xfId="8782"/>
    <cellStyle name="T_TDT + duong(8-5-07)_Bieu4HTMT_!1 1 bao cao giao KH ve HTCMT vung TNB   12-12-2011 3 2" xfId="8783"/>
    <cellStyle name="T_TDT + duong(8-5-07)_Bieu4HTMT_!1 1 bao cao giao KH ve HTCMT vung TNB   12-12-2011 4" xfId="8784"/>
    <cellStyle name="T_TDT + duong(8-5-07)_Bieu4HTMT_!1 1 bao cao giao KH ve HTCMT vung TNB   12-12-2011 5" xfId="8785"/>
    <cellStyle name="T_TDT + duong(8-5-07)_Bieu4HTMT_KH TPCP vung TNB (03-1-2012)" xfId="8786"/>
    <cellStyle name="T_TDT + duong(8-5-07)_Bieu4HTMT_KH TPCP vung TNB (03-1-2012) 2" xfId="8787"/>
    <cellStyle name="T_TDT + duong(8-5-07)_Bieu4HTMT_KH TPCP vung TNB (03-1-2012) 2 2" xfId="8788"/>
    <cellStyle name="T_TDT + duong(8-5-07)_Bieu4HTMT_KH TPCP vung TNB (03-1-2012) 2 2 2" xfId="8789"/>
    <cellStyle name="T_TDT + duong(8-5-07)_Bieu4HTMT_KH TPCP vung TNB (03-1-2012) 2 3" xfId="8790"/>
    <cellStyle name="T_TDT + duong(8-5-07)_Bieu4HTMT_KH TPCP vung TNB (03-1-2012) 2 4" xfId="8791"/>
    <cellStyle name="T_TDT + duong(8-5-07)_Bieu4HTMT_KH TPCP vung TNB (03-1-2012) 3" xfId="8792"/>
    <cellStyle name="T_TDT + duong(8-5-07)_Bieu4HTMT_KH TPCP vung TNB (03-1-2012) 3 2" xfId="8793"/>
    <cellStyle name="T_TDT + duong(8-5-07)_Bieu4HTMT_KH TPCP vung TNB (03-1-2012) 4" xfId="8794"/>
    <cellStyle name="T_TDT + duong(8-5-07)_Bieu4HTMT_KH TPCP vung TNB (03-1-2012) 5" xfId="8795"/>
    <cellStyle name="T_TDT + duong(8-5-07)_KH TPCP vung TNB (03-1-2012)" xfId="8796"/>
    <cellStyle name="T_TDT + duong(8-5-07)_KH TPCP vung TNB (03-1-2012) 2" xfId="8797"/>
    <cellStyle name="T_TDT + duong(8-5-07)_KH TPCP vung TNB (03-1-2012) 2 2" xfId="8798"/>
    <cellStyle name="T_TDT + duong(8-5-07)_KH TPCP vung TNB (03-1-2012) 2 2 2" xfId="8799"/>
    <cellStyle name="T_TDT + duong(8-5-07)_KH TPCP vung TNB (03-1-2012) 2 3" xfId="8800"/>
    <cellStyle name="T_TDT + duong(8-5-07)_KH TPCP vung TNB (03-1-2012) 2 4" xfId="8801"/>
    <cellStyle name="T_TDT + duong(8-5-07)_KH TPCP vung TNB (03-1-2012) 3" xfId="8802"/>
    <cellStyle name="T_TDT + duong(8-5-07)_KH TPCP vung TNB (03-1-2012) 3 2" xfId="8803"/>
    <cellStyle name="T_TDT + duong(8-5-07)_KH TPCP vung TNB (03-1-2012) 4" xfId="8804"/>
    <cellStyle name="T_TDT + duong(8-5-07)_KH TPCP vung TNB (03-1-2012) 5" xfId="8805"/>
    <cellStyle name="T_TDT + duong(8-5-07)_ra soat theo 7356" xfId="8806"/>
    <cellStyle name="T_TDT + duong(8-5-07)_ra soat theo 7356 2" xfId="8807"/>
    <cellStyle name="T_TDT + duong(8-5-07)_ra soat theo 7356_Bao cao no dong XDCB-9590-BYT-Rut gon" xfId="8808"/>
    <cellStyle name="T_TDT + duong(8-5-07)_ra soat theo 7356_Bao cao no dong XDCB-9590-BYT-Rut gon 2" xfId="8809"/>
    <cellStyle name="T_TDT + duong(8-5-07)_ra soat theo 7356_Bieu 11-TPCP KH 2013" xfId="8810"/>
    <cellStyle name="T_TDT + duong(8-5-07)_ra soat theo 7356_Bieu 11-TPCP KH 2013 2" xfId="8811"/>
    <cellStyle name="T_TDT + duong(8-5-07)_TONG HOP CHUNG 3.2.2012 (ban cuoi)" xfId="8812"/>
    <cellStyle name="T_TDT + duong(8-5-07)_TONG HOP CHUNG 3.2.2012 (ban cuoi) 2" xfId="8813"/>
    <cellStyle name="T_TDT + duong(8-5-07)_TONG HOP CHUNG 3.2.2012 (ban cuoi)_Bao cao no dong XDCB-9590-BYT-Rut gon" xfId="8814"/>
    <cellStyle name="T_TDT + duong(8-5-07)_TONG HOP CHUNG 3.2.2012 (ban cuoi)_Bao cao no dong XDCB-9590-BYT-Rut gon 2" xfId="8815"/>
    <cellStyle name="T_tham_tra_du_toan" xfId="8816"/>
    <cellStyle name="T_tham_tra_du_toan 2" xfId="8817"/>
    <cellStyle name="T_tham_tra_du_toan 2 2" xfId="8818"/>
    <cellStyle name="T_tham_tra_du_toan 2 2 2" xfId="8819"/>
    <cellStyle name="T_tham_tra_du_toan 2 3" xfId="8820"/>
    <cellStyle name="T_tham_tra_du_toan 2 4" xfId="8821"/>
    <cellStyle name="T_tham_tra_du_toan 3" xfId="8822"/>
    <cellStyle name="T_tham_tra_du_toan 3 2" xfId="8823"/>
    <cellStyle name="T_tham_tra_du_toan 4" xfId="8824"/>
    <cellStyle name="T_tham_tra_du_toan 5" xfId="8825"/>
    <cellStyle name="T_tham_tra_du_toan_!1 1 bao cao giao KH ve HTCMT vung TNB   12-12-2011" xfId="8826"/>
    <cellStyle name="T_tham_tra_du_toan_!1 1 bao cao giao KH ve HTCMT vung TNB   12-12-2011 2" xfId="8827"/>
    <cellStyle name="T_tham_tra_du_toan_!1 1 bao cao giao KH ve HTCMT vung TNB   12-12-2011 2 2" xfId="8828"/>
    <cellStyle name="T_tham_tra_du_toan_!1 1 bao cao giao KH ve HTCMT vung TNB   12-12-2011 2 2 2" xfId="8829"/>
    <cellStyle name="T_tham_tra_du_toan_!1 1 bao cao giao KH ve HTCMT vung TNB   12-12-2011 2 3" xfId="8830"/>
    <cellStyle name="T_tham_tra_du_toan_!1 1 bao cao giao KH ve HTCMT vung TNB   12-12-2011 2 4" xfId="8831"/>
    <cellStyle name="T_tham_tra_du_toan_!1 1 bao cao giao KH ve HTCMT vung TNB   12-12-2011 3" xfId="8832"/>
    <cellStyle name="T_tham_tra_du_toan_!1 1 bao cao giao KH ve HTCMT vung TNB   12-12-2011 3 2" xfId="8833"/>
    <cellStyle name="T_tham_tra_du_toan_!1 1 bao cao giao KH ve HTCMT vung TNB   12-12-2011 4" xfId="8834"/>
    <cellStyle name="T_tham_tra_du_toan_!1 1 bao cao giao KH ve HTCMT vung TNB   12-12-2011 5" xfId="8835"/>
    <cellStyle name="T_tham_tra_du_toan_Bieu4HTMT" xfId="8836"/>
    <cellStyle name="T_tham_tra_du_toan_Bieu4HTMT 2" xfId="8837"/>
    <cellStyle name="T_tham_tra_du_toan_Bieu4HTMT 2 2" xfId="8838"/>
    <cellStyle name="T_tham_tra_du_toan_Bieu4HTMT 2 2 2" xfId="8839"/>
    <cellStyle name="T_tham_tra_du_toan_Bieu4HTMT 2 3" xfId="8840"/>
    <cellStyle name="T_tham_tra_du_toan_Bieu4HTMT 2 4" xfId="8841"/>
    <cellStyle name="T_tham_tra_du_toan_Bieu4HTMT 3" xfId="8842"/>
    <cellStyle name="T_tham_tra_du_toan_Bieu4HTMT 3 2" xfId="8843"/>
    <cellStyle name="T_tham_tra_du_toan_Bieu4HTMT 4" xfId="8844"/>
    <cellStyle name="T_tham_tra_du_toan_Bieu4HTMT 5" xfId="8845"/>
    <cellStyle name="T_tham_tra_du_toan_Bieu4HTMT_!1 1 bao cao giao KH ve HTCMT vung TNB   12-12-2011" xfId="8846"/>
    <cellStyle name="T_tham_tra_du_toan_Bieu4HTMT_!1 1 bao cao giao KH ve HTCMT vung TNB   12-12-2011 2" xfId="8847"/>
    <cellStyle name="T_tham_tra_du_toan_Bieu4HTMT_!1 1 bao cao giao KH ve HTCMT vung TNB   12-12-2011 2 2" xfId="8848"/>
    <cellStyle name="T_tham_tra_du_toan_Bieu4HTMT_!1 1 bao cao giao KH ve HTCMT vung TNB   12-12-2011 2 2 2" xfId="8849"/>
    <cellStyle name="T_tham_tra_du_toan_Bieu4HTMT_!1 1 bao cao giao KH ve HTCMT vung TNB   12-12-2011 2 3" xfId="8850"/>
    <cellStyle name="T_tham_tra_du_toan_Bieu4HTMT_!1 1 bao cao giao KH ve HTCMT vung TNB   12-12-2011 2 4" xfId="8851"/>
    <cellStyle name="T_tham_tra_du_toan_Bieu4HTMT_!1 1 bao cao giao KH ve HTCMT vung TNB   12-12-2011 3" xfId="8852"/>
    <cellStyle name="T_tham_tra_du_toan_Bieu4HTMT_!1 1 bao cao giao KH ve HTCMT vung TNB   12-12-2011 3 2" xfId="8853"/>
    <cellStyle name="T_tham_tra_du_toan_Bieu4HTMT_!1 1 bao cao giao KH ve HTCMT vung TNB   12-12-2011 4" xfId="8854"/>
    <cellStyle name="T_tham_tra_du_toan_Bieu4HTMT_!1 1 bao cao giao KH ve HTCMT vung TNB   12-12-2011 5" xfId="8855"/>
    <cellStyle name="T_tham_tra_du_toan_Bieu4HTMT_KH TPCP vung TNB (03-1-2012)" xfId="8856"/>
    <cellStyle name="T_tham_tra_du_toan_Bieu4HTMT_KH TPCP vung TNB (03-1-2012) 2" xfId="8857"/>
    <cellStyle name="T_tham_tra_du_toan_Bieu4HTMT_KH TPCP vung TNB (03-1-2012) 2 2" xfId="8858"/>
    <cellStyle name="T_tham_tra_du_toan_Bieu4HTMT_KH TPCP vung TNB (03-1-2012) 2 2 2" xfId="8859"/>
    <cellStyle name="T_tham_tra_du_toan_Bieu4HTMT_KH TPCP vung TNB (03-1-2012) 2 3" xfId="8860"/>
    <cellStyle name="T_tham_tra_du_toan_Bieu4HTMT_KH TPCP vung TNB (03-1-2012) 2 4" xfId="8861"/>
    <cellStyle name="T_tham_tra_du_toan_Bieu4HTMT_KH TPCP vung TNB (03-1-2012) 3" xfId="8862"/>
    <cellStyle name="T_tham_tra_du_toan_Bieu4HTMT_KH TPCP vung TNB (03-1-2012) 3 2" xfId="8863"/>
    <cellStyle name="T_tham_tra_du_toan_Bieu4HTMT_KH TPCP vung TNB (03-1-2012) 4" xfId="8864"/>
    <cellStyle name="T_tham_tra_du_toan_Bieu4HTMT_KH TPCP vung TNB (03-1-2012) 5" xfId="8865"/>
    <cellStyle name="T_tham_tra_du_toan_KH TPCP vung TNB (03-1-2012)" xfId="8866"/>
    <cellStyle name="T_tham_tra_du_toan_KH TPCP vung TNB (03-1-2012) 2" xfId="8867"/>
    <cellStyle name="T_tham_tra_du_toan_KH TPCP vung TNB (03-1-2012) 2 2" xfId="8868"/>
    <cellStyle name="T_tham_tra_du_toan_KH TPCP vung TNB (03-1-2012) 2 2 2" xfId="8869"/>
    <cellStyle name="T_tham_tra_du_toan_KH TPCP vung TNB (03-1-2012) 2 3" xfId="8870"/>
    <cellStyle name="T_tham_tra_du_toan_KH TPCP vung TNB (03-1-2012) 2 4" xfId="8871"/>
    <cellStyle name="T_tham_tra_du_toan_KH TPCP vung TNB (03-1-2012) 3" xfId="8872"/>
    <cellStyle name="T_tham_tra_du_toan_KH TPCP vung TNB (03-1-2012) 3 2" xfId="8873"/>
    <cellStyle name="T_tham_tra_du_toan_KH TPCP vung TNB (03-1-2012) 4" xfId="8874"/>
    <cellStyle name="T_tham_tra_du_toan_KH TPCP vung TNB (03-1-2012) 5" xfId="8875"/>
    <cellStyle name="T_tham_tra_du_toan_ra soat theo 7356" xfId="8876"/>
    <cellStyle name="T_tham_tra_du_toan_ra soat theo 7356 2" xfId="8877"/>
    <cellStyle name="T_tham_tra_du_toan_ra soat theo 7356_Bao cao no dong XDCB-9590-BYT-Rut gon" xfId="8878"/>
    <cellStyle name="T_tham_tra_du_toan_ra soat theo 7356_Bao cao no dong XDCB-9590-BYT-Rut gon 2" xfId="8879"/>
    <cellStyle name="T_tham_tra_du_toan_ra soat theo 7356_Bieu 11-TPCP KH 2013" xfId="8880"/>
    <cellStyle name="T_tham_tra_du_toan_ra soat theo 7356_Bieu 11-TPCP KH 2013 2" xfId="8881"/>
    <cellStyle name="T_tham_tra_du_toan_TONG HOP CHUNG 3.2.2012 (ban cuoi)" xfId="8882"/>
    <cellStyle name="T_tham_tra_du_toan_TONG HOP CHUNG 3.2.2012 (ban cuoi) 2" xfId="8883"/>
    <cellStyle name="T_tham_tra_du_toan_TONG HOP CHUNG 3.2.2012 (ban cuoi)_Bao cao no dong XDCB-9590-BYT-Rut gon" xfId="8884"/>
    <cellStyle name="T_tham_tra_du_toan_TONG HOP CHUNG 3.2.2012 (ban cuoi)_Bao cao no dong XDCB-9590-BYT-Rut gon 2" xfId="8885"/>
    <cellStyle name="T_Thiet bi" xfId="8886"/>
    <cellStyle name="T_Thiet bi 2" xfId="8887"/>
    <cellStyle name="T_Thiet bi 2 2" xfId="8888"/>
    <cellStyle name="T_Thiet bi 2 2 2" xfId="8889"/>
    <cellStyle name="T_Thiet bi 2 3" xfId="8890"/>
    <cellStyle name="T_Thiet bi 2 4" xfId="8891"/>
    <cellStyle name="T_Thiet bi 3" xfId="8892"/>
    <cellStyle name="T_Thiet bi 3 2" xfId="8893"/>
    <cellStyle name="T_Thiet bi 4" xfId="8894"/>
    <cellStyle name="T_Thiet bi 5" xfId="8895"/>
    <cellStyle name="T_Thiet bi_!1 1 bao cao giao KH ve HTCMT vung TNB   12-12-2011" xfId="8896"/>
    <cellStyle name="T_Thiet bi_!1 1 bao cao giao KH ve HTCMT vung TNB   12-12-2011 2" xfId="8897"/>
    <cellStyle name="T_Thiet bi_!1 1 bao cao giao KH ve HTCMT vung TNB   12-12-2011 2 2" xfId="8898"/>
    <cellStyle name="T_Thiet bi_!1 1 bao cao giao KH ve HTCMT vung TNB   12-12-2011 2 2 2" xfId="8899"/>
    <cellStyle name="T_Thiet bi_!1 1 bao cao giao KH ve HTCMT vung TNB   12-12-2011 2 3" xfId="8900"/>
    <cellStyle name="T_Thiet bi_!1 1 bao cao giao KH ve HTCMT vung TNB   12-12-2011 2 4" xfId="8901"/>
    <cellStyle name="T_Thiet bi_!1 1 bao cao giao KH ve HTCMT vung TNB   12-12-2011 3" xfId="8902"/>
    <cellStyle name="T_Thiet bi_!1 1 bao cao giao KH ve HTCMT vung TNB   12-12-2011 3 2" xfId="8903"/>
    <cellStyle name="T_Thiet bi_!1 1 bao cao giao KH ve HTCMT vung TNB   12-12-2011 4" xfId="8904"/>
    <cellStyle name="T_Thiet bi_!1 1 bao cao giao KH ve HTCMT vung TNB   12-12-2011 5" xfId="8905"/>
    <cellStyle name="T_Thiet bi_Bieu4HTMT" xfId="8906"/>
    <cellStyle name="T_Thiet bi_Bieu4HTMT 2" xfId="8907"/>
    <cellStyle name="T_Thiet bi_Bieu4HTMT 2 2" xfId="8908"/>
    <cellStyle name="T_Thiet bi_Bieu4HTMT 2 2 2" xfId="8909"/>
    <cellStyle name="T_Thiet bi_Bieu4HTMT 2 3" xfId="8910"/>
    <cellStyle name="T_Thiet bi_Bieu4HTMT 2 4" xfId="8911"/>
    <cellStyle name="T_Thiet bi_Bieu4HTMT 3" xfId="8912"/>
    <cellStyle name="T_Thiet bi_Bieu4HTMT 3 2" xfId="8913"/>
    <cellStyle name="T_Thiet bi_Bieu4HTMT 4" xfId="8914"/>
    <cellStyle name="T_Thiet bi_Bieu4HTMT 5" xfId="8915"/>
    <cellStyle name="T_Thiet bi_Bieu4HTMT_!1 1 bao cao giao KH ve HTCMT vung TNB   12-12-2011" xfId="8916"/>
    <cellStyle name="T_Thiet bi_Bieu4HTMT_!1 1 bao cao giao KH ve HTCMT vung TNB   12-12-2011 2" xfId="8917"/>
    <cellStyle name="T_Thiet bi_Bieu4HTMT_!1 1 bao cao giao KH ve HTCMT vung TNB   12-12-2011 2 2" xfId="8918"/>
    <cellStyle name="T_Thiet bi_Bieu4HTMT_!1 1 bao cao giao KH ve HTCMT vung TNB   12-12-2011 2 2 2" xfId="8919"/>
    <cellStyle name="T_Thiet bi_Bieu4HTMT_!1 1 bao cao giao KH ve HTCMT vung TNB   12-12-2011 2 3" xfId="8920"/>
    <cellStyle name="T_Thiet bi_Bieu4HTMT_!1 1 bao cao giao KH ve HTCMT vung TNB   12-12-2011 2 4" xfId="8921"/>
    <cellStyle name="T_Thiet bi_Bieu4HTMT_!1 1 bao cao giao KH ve HTCMT vung TNB   12-12-2011 3" xfId="8922"/>
    <cellStyle name="T_Thiet bi_Bieu4HTMT_!1 1 bao cao giao KH ve HTCMT vung TNB   12-12-2011 3 2" xfId="8923"/>
    <cellStyle name="T_Thiet bi_Bieu4HTMT_!1 1 bao cao giao KH ve HTCMT vung TNB   12-12-2011 4" xfId="8924"/>
    <cellStyle name="T_Thiet bi_Bieu4HTMT_!1 1 bao cao giao KH ve HTCMT vung TNB   12-12-2011 5" xfId="8925"/>
    <cellStyle name="T_Thiet bi_Bieu4HTMT_KH TPCP vung TNB (03-1-2012)" xfId="8926"/>
    <cellStyle name="T_Thiet bi_Bieu4HTMT_KH TPCP vung TNB (03-1-2012) 2" xfId="8927"/>
    <cellStyle name="T_Thiet bi_Bieu4HTMT_KH TPCP vung TNB (03-1-2012) 2 2" xfId="8928"/>
    <cellStyle name="T_Thiet bi_Bieu4HTMT_KH TPCP vung TNB (03-1-2012) 2 2 2" xfId="8929"/>
    <cellStyle name="T_Thiet bi_Bieu4HTMT_KH TPCP vung TNB (03-1-2012) 2 3" xfId="8930"/>
    <cellStyle name="T_Thiet bi_Bieu4HTMT_KH TPCP vung TNB (03-1-2012) 2 4" xfId="8931"/>
    <cellStyle name="T_Thiet bi_Bieu4HTMT_KH TPCP vung TNB (03-1-2012) 3" xfId="8932"/>
    <cellStyle name="T_Thiet bi_Bieu4HTMT_KH TPCP vung TNB (03-1-2012) 3 2" xfId="8933"/>
    <cellStyle name="T_Thiet bi_Bieu4HTMT_KH TPCP vung TNB (03-1-2012) 4" xfId="8934"/>
    <cellStyle name="T_Thiet bi_Bieu4HTMT_KH TPCP vung TNB (03-1-2012) 5" xfId="8935"/>
    <cellStyle name="T_Thiet bi_KH TPCP vung TNB (03-1-2012)" xfId="8936"/>
    <cellStyle name="T_Thiet bi_KH TPCP vung TNB (03-1-2012) 2" xfId="8937"/>
    <cellStyle name="T_Thiet bi_KH TPCP vung TNB (03-1-2012) 2 2" xfId="8938"/>
    <cellStyle name="T_Thiet bi_KH TPCP vung TNB (03-1-2012) 2 2 2" xfId="8939"/>
    <cellStyle name="T_Thiet bi_KH TPCP vung TNB (03-1-2012) 2 3" xfId="8940"/>
    <cellStyle name="T_Thiet bi_KH TPCP vung TNB (03-1-2012) 2 4" xfId="8941"/>
    <cellStyle name="T_Thiet bi_KH TPCP vung TNB (03-1-2012) 3" xfId="8942"/>
    <cellStyle name="T_Thiet bi_KH TPCP vung TNB (03-1-2012) 3 2" xfId="8943"/>
    <cellStyle name="T_Thiet bi_KH TPCP vung TNB (03-1-2012) 4" xfId="8944"/>
    <cellStyle name="T_Thiet bi_KH TPCP vung TNB (03-1-2012) 5" xfId="8945"/>
    <cellStyle name="T_Thiet bi_ra soat theo 7356" xfId="8946"/>
    <cellStyle name="T_Thiet bi_ra soat theo 7356 2" xfId="8947"/>
    <cellStyle name="T_Thiet bi_ra soat theo 7356_Bao cao no dong XDCB-9590-BYT-Rut gon" xfId="8948"/>
    <cellStyle name="T_Thiet bi_ra soat theo 7356_Bao cao no dong XDCB-9590-BYT-Rut gon 2" xfId="8949"/>
    <cellStyle name="T_Thiet bi_ra soat theo 7356_Bieu 11-TPCP KH 2013" xfId="8950"/>
    <cellStyle name="T_Thiet bi_ra soat theo 7356_Bieu 11-TPCP KH 2013 2" xfId="8951"/>
    <cellStyle name="T_Thiet bi_TONG HOP CHUNG 3.2.2012 (ban cuoi)" xfId="8952"/>
    <cellStyle name="T_Thiet bi_TONG HOP CHUNG 3.2.2012 (ban cuoi) 2" xfId="8953"/>
    <cellStyle name="T_Thiet bi_TONG HOP CHUNG 3.2.2012 (ban cuoi)_Bao cao no dong XDCB-9590-BYT-Rut gon" xfId="8954"/>
    <cellStyle name="T_Thiet bi_TONG HOP CHUNG 3.2.2012 (ban cuoi)_Bao cao no dong XDCB-9590-BYT-Rut gon 2" xfId="8955"/>
    <cellStyle name="T_TK_HT" xfId="8956"/>
    <cellStyle name="T_TK_HT 2" xfId="8957"/>
    <cellStyle name="T_TK_HT 2 2" xfId="8958"/>
    <cellStyle name="T_TK_HT 3" xfId="8959"/>
    <cellStyle name="T_TONG HOP CHUNG 3.2.2012 (ban cuoi)" xfId="8960"/>
    <cellStyle name="T_TONG HOP CHUNG 3.2.2012 (ban cuoi) 2" xfId="8961"/>
    <cellStyle name="T_TONG HOP CHUNG 3.2.2012 (ban cuoi)_Bao cao no dong XDCB-9590-BYT-Rut gon" xfId="8962"/>
    <cellStyle name="T_TONG HOP CHUNG 3.2.2012 (ban cuoi)_Bao cao no dong XDCB-9590-BYT-Rut gon 2" xfId="8963"/>
    <cellStyle name="T_Van Ban 2007" xfId="8964"/>
    <cellStyle name="T_Van Ban 2007 2" xfId="8965"/>
    <cellStyle name="T_Van Ban 2007 2 2" xfId="8966"/>
    <cellStyle name="T_Van Ban 2007 3" xfId="8967"/>
    <cellStyle name="T_Van Ban 2007 4" xfId="8968"/>
    <cellStyle name="T_Van Ban 2007_15_10_2013 BC nhu cau von doi ung ODA (2014-2016) ngay 15102013 Sua" xfId="8969"/>
    <cellStyle name="T_Van Ban 2007_15_10_2013 BC nhu cau von doi ung ODA (2014-2016) ngay 15102013 Sua 2" xfId="8970"/>
    <cellStyle name="T_Van Ban 2007_15_10_2013 BC nhu cau von doi ung ODA (2014-2016) ngay 15102013 Sua 2 2" xfId="8971"/>
    <cellStyle name="T_Van Ban 2007_15_10_2013 BC nhu cau von doi ung ODA (2014-2016) ngay 15102013 Sua 3" xfId="8972"/>
    <cellStyle name="T_Van Ban 2007_15_10_2013 BC nhu cau von doi ung ODA (2014-2016) ngay 15102013 Sua 4" xfId="8973"/>
    <cellStyle name="T_Van Ban 2007_bao cao phan bo KHDT 2011(final)" xfId="8974"/>
    <cellStyle name="T_Van Ban 2007_bao cao phan bo KHDT 2011(final) 2" xfId="8975"/>
    <cellStyle name="T_Van Ban 2007_bao cao phan bo KHDT 2011(final) 2 2" xfId="8976"/>
    <cellStyle name="T_Van Ban 2007_bao cao phan bo KHDT 2011(final) 3" xfId="8977"/>
    <cellStyle name="T_Van Ban 2007_bao cao phan bo KHDT 2011(final) 4" xfId="8978"/>
    <cellStyle name="T_Van Ban 2007_bao cao phan bo KHDT 2011(final)_BC nhu cau von doi ung ODA nganh NN (BKH)" xfId="8979"/>
    <cellStyle name="T_Van Ban 2007_bao cao phan bo KHDT 2011(final)_BC nhu cau von doi ung ODA nganh NN (BKH) 2" xfId="8980"/>
    <cellStyle name="T_Van Ban 2007_bao cao phan bo KHDT 2011(final)_BC nhu cau von doi ung ODA nganh NN (BKH) 2 2" xfId="8981"/>
    <cellStyle name="T_Van Ban 2007_bao cao phan bo KHDT 2011(final)_BC nhu cau von doi ung ODA nganh NN (BKH) 3" xfId="8982"/>
    <cellStyle name="T_Van Ban 2007_bao cao phan bo KHDT 2011(final)_BC nhu cau von doi ung ODA nganh NN (BKH) 4" xfId="8983"/>
    <cellStyle name="T_Van Ban 2007_bao cao phan bo KHDT 2011(final)_BC Tai co cau (bieu TH)" xfId="8984"/>
    <cellStyle name="T_Van Ban 2007_bao cao phan bo KHDT 2011(final)_BC Tai co cau (bieu TH) 2" xfId="8985"/>
    <cellStyle name="T_Van Ban 2007_bao cao phan bo KHDT 2011(final)_BC Tai co cau (bieu TH) 2 2" xfId="8986"/>
    <cellStyle name="T_Van Ban 2007_bao cao phan bo KHDT 2011(final)_BC Tai co cau (bieu TH) 3" xfId="8987"/>
    <cellStyle name="T_Van Ban 2007_bao cao phan bo KHDT 2011(final)_BC Tai co cau (bieu TH) 4" xfId="8988"/>
    <cellStyle name="T_Van Ban 2007_bao cao phan bo KHDT 2011(final)_DK 2014-2015 final" xfId="8989"/>
    <cellStyle name="T_Van Ban 2007_bao cao phan bo KHDT 2011(final)_DK 2014-2015 final 2" xfId="8990"/>
    <cellStyle name="T_Van Ban 2007_bao cao phan bo KHDT 2011(final)_DK 2014-2015 final 2 2" xfId="8991"/>
    <cellStyle name="T_Van Ban 2007_bao cao phan bo KHDT 2011(final)_DK 2014-2015 final 3" xfId="8992"/>
    <cellStyle name="T_Van Ban 2007_bao cao phan bo KHDT 2011(final)_DK 2014-2015 final 4" xfId="8993"/>
    <cellStyle name="T_Van Ban 2007_bao cao phan bo KHDT 2011(final)_DK 2014-2015 new" xfId="8994"/>
    <cellStyle name="T_Van Ban 2007_bao cao phan bo KHDT 2011(final)_DK 2014-2015 new 2" xfId="8995"/>
    <cellStyle name="T_Van Ban 2007_bao cao phan bo KHDT 2011(final)_DK 2014-2015 new 2 2" xfId="8996"/>
    <cellStyle name="T_Van Ban 2007_bao cao phan bo KHDT 2011(final)_DK 2014-2015 new 3" xfId="8997"/>
    <cellStyle name="T_Van Ban 2007_bao cao phan bo KHDT 2011(final)_DK 2014-2015 new 4" xfId="8998"/>
    <cellStyle name="T_Van Ban 2007_bao cao phan bo KHDT 2011(final)_DK KH CBDT 2014 11-11-2013" xfId="8999"/>
    <cellStyle name="T_Van Ban 2007_bao cao phan bo KHDT 2011(final)_DK KH CBDT 2014 11-11-2013 2" xfId="9000"/>
    <cellStyle name="T_Van Ban 2007_bao cao phan bo KHDT 2011(final)_DK KH CBDT 2014 11-11-2013 2 2" xfId="9001"/>
    <cellStyle name="T_Van Ban 2007_bao cao phan bo KHDT 2011(final)_DK KH CBDT 2014 11-11-2013 3" xfId="9002"/>
    <cellStyle name="T_Van Ban 2007_bao cao phan bo KHDT 2011(final)_DK KH CBDT 2014 11-11-2013 4" xfId="9003"/>
    <cellStyle name="T_Van Ban 2007_bao cao phan bo KHDT 2011(final)_DK KH CBDT 2014 11-11-2013(1)" xfId="9004"/>
    <cellStyle name="T_Van Ban 2007_bao cao phan bo KHDT 2011(final)_DK KH CBDT 2014 11-11-2013(1) 2" xfId="9005"/>
    <cellStyle name="T_Van Ban 2007_bao cao phan bo KHDT 2011(final)_DK KH CBDT 2014 11-11-2013(1) 2 2" xfId="9006"/>
    <cellStyle name="T_Van Ban 2007_bao cao phan bo KHDT 2011(final)_DK KH CBDT 2014 11-11-2013(1) 3" xfId="9007"/>
    <cellStyle name="T_Van Ban 2007_bao cao phan bo KHDT 2011(final)_DK KH CBDT 2014 11-11-2013(1) 4" xfId="9008"/>
    <cellStyle name="T_Van Ban 2007_bao cao phan bo KHDT 2011(final)_KH 2011-2015" xfId="9009"/>
    <cellStyle name="T_Van Ban 2007_bao cao phan bo KHDT 2011(final)_KH 2011-2015 2" xfId="9010"/>
    <cellStyle name="T_Van Ban 2007_bao cao phan bo KHDT 2011(final)_KH 2011-2015 2 2" xfId="9011"/>
    <cellStyle name="T_Van Ban 2007_bao cao phan bo KHDT 2011(final)_KH 2011-2015 3" xfId="9012"/>
    <cellStyle name="T_Van Ban 2007_bao cao phan bo KHDT 2011(final)_KH 2011-2015 4" xfId="9013"/>
    <cellStyle name="T_Van Ban 2007_bao cao phan bo KHDT 2011(final)_tai co cau dau tu (tong hop)1" xfId="9014"/>
    <cellStyle name="T_Van Ban 2007_bao cao phan bo KHDT 2011(final)_tai co cau dau tu (tong hop)1 2" xfId="9015"/>
    <cellStyle name="T_Van Ban 2007_bao cao phan bo KHDT 2011(final)_tai co cau dau tu (tong hop)1 2 2" xfId="9016"/>
    <cellStyle name="T_Van Ban 2007_bao cao phan bo KHDT 2011(final)_tai co cau dau tu (tong hop)1 3" xfId="9017"/>
    <cellStyle name="T_Van Ban 2007_bao cao phan bo KHDT 2011(final)_tai co cau dau tu (tong hop)1 4" xfId="9018"/>
    <cellStyle name="T_Van Ban 2007_BC nhu cau von doi ung ODA nganh NN (BKH)" xfId="9019"/>
    <cellStyle name="T_Van Ban 2007_BC nhu cau von doi ung ODA nganh NN (BKH) 2" xfId="9020"/>
    <cellStyle name="T_Van Ban 2007_BC nhu cau von doi ung ODA nganh NN (BKH) 2 2" xfId="9021"/>
    <cellStyle name="T_Van Ban 2007_BC nhu cau von doi ung ODA nganh NN (BKH) 3" xfId="9022"/>
    <cellStyle name="T_Van Ban 2007_BC nhu cau von doi ung ODA nganh NN (BKH) 4" xfId="9023"/>
    <cellStyle name="T_Van Ban 2007_BC nhu cau von doi ung ODA nganh NN (BKH)_05-12  KH trung han 2016-2020 - Liem Thinh edited" xfId="9024"/>
    <cellStyle name="T_Van Ban 2007_BC nhu cau von doi ung ODA nganh NN (BKH)_05-12  KH trung han 2016-2020 - Liem Thinh edited 2" xfId="9025"/>
    <cellStyle name="T_Van Ban 2007_BC nhu cau von doi ung ODA nganh NN (BKH)_05-12  KH trung han 2016-2020 - Liem Thinh edited 2 2" xfId="9026"/>
    <cellStyle name="T_Van Ban 2007_BC nhu cau von doi ung ODA nganh NN (BKH)_05-12  KH trung han 2016-2020 - Liem Thinh edited 3" xfId="9027"/>
    <cellStyle name="T_Van Ban 2007_BC nhu cau von doi ung ODA nganh NN (BKH)_05-12  KH trung han 2016-2020 - Liem Thinh edited 4" xfId="9028"/>
    <cellStyle name="T_Van Ban 2007_BC nhu cau von doi ung ODA nganh NN (BKH)_Copy of 05-12  KH trung han 2016-2020 - Liem Thinh edited (1)" xfId="9029"/>
    <cellStyle name="T_Van Ban 2007_BC nhu cau von doi ung ODA nganh NN (BKH)_Copy of 05-12  KH trung han 2016-2020 - Liem Thinh edited (1) 2" xfId="9030"/>
    <cellStyle name="T_Van Ban 2007_BC nhu cau von doi ung ODA nganh NN (BKH)_Copy of 05-12  KH trung han 2016-2020 - Liem Thinh edited (1) 2 2" xfId="9031"/>
    <cellStyle name="T_Van Ban 2007_BC nhu cau von doi ung ODA nganh NN (BKH)_Copy of 05-12  KH trung han 2016-2020 - Liem Thinh edited (1) 3" xfId="9032"/>
    <cellStyle name="T_Van Ban 2007_BC nhu cau von doi ung ODA nganh NN (BKH)_Copy of 05-12  KH trung han 2016-2020 - Liem Thinh edited (1) 4" xfId="9033"/>
    <cellStyle name="T_Van Ban 2007_BC Tai co cau (bieu TH)" xfId="9034"/>
    <cellStyle name="T_Van Ban 2007_BC Tai co cau (bieu TH) 2" xfId="9035"/>
    <cellStyle name="T_Van Ban 2007_BC Tai co cau (bieu TH) 2 2" xfId="9036"/>
    <cellStyle name="T_Van Ban 2007_BC Tai co cau (bieu TH) 3" xfId="9037"/>
    <cellStyle name="T_Van Ban 2007_BC Tai co cau (bieu TH) 4" xfId="9038"/>
    <cellStyle name="T_Van Ban 2007_BC Tai co cau (bieu TH)_05-12  KH trung han 2016-2020 - Liem Thinh edited" xfId="9039"/>
    <cellStyle name="T_Van Ban 2007_BC Tai co cau (bieu TH)_05-12  KH trung han 2016-2020 - Liem Thinh edited 2" xfId="9040"/>
    <cellStyle name="T_Van Ban 2007_BC Tai co cau (bieu TH)_05-12  KH trung han 2016-2020 - Liem Thinh edited 2 2" xfId="9041"/>
    <cellStyle name="T_Van Ban 2007_BC Tai co cau (bieu TH)_05-12  KH trung han 2016-2020 - Liem Thinh edited 3" xfId="9042"/>
    <cellStyle name="T_Van Ban 2007_BC Tai co cau (bieu TH)_05-12  KH trung han 2016-2020 - Liem Thinh edited 4" xfId="9043"/>
    <cellStyle name="T_Van Ban 2007_BC Tai co cau (bieu TH)_Copy of 05-12  KH trung han 2016-2020 - Liem Thinh edited (1)" xfId="9044"/>
    <cellStyle name="T_Van Ban 2007_BC Tai co cau (bieu TH)_Copy of 05-12  KH trung han 2016-2020 - Liem Thinh edited (1) 2" xfId="9045"/>
    <cellStyle name="T_Van Ban 2007_BC Tai co cau (bieu TH)_Copy of 05-12  KH trung han 2016-2020 - Liem Thinh edited (1) 2 2" xfId="9046"/>
    <cellStyle name="T_Van Ban 2007_BC Tai co cau (bieu TH)_Copy of 05-12  KH trung han 2016-2020 - Liem Thinh edited (1) 3" xfId="9047"/>
    <cellStyle name="T_Van Ban 2007_BC Tai co cau (bieu TH)_Copy of 05-12  KH trung han 2016-2020 - Liem Thinh edited (1) 4" xfId="9048"/>
    <cellStyle name="T_Van Ban 2007_DK 2014-2015 final" xfId="9049"/>
    <cellStyle name="T_Van Ban 2007_DK 2014-2015 final 2" xfId="9050"/>
    <cellStyle name="T_Van Ban 2007_DK 2014-2015 final 2 2" xfId="9051"/>
    <cellStyle name="T_Van Ban 2007_DK 2014-2015 final 3" xfId="9052"/>
    <cellStyle name="T_Van Ban 2007_DK 2014-2015 final 4" xfId="9053"/>
    <cellStyle name="T_Van Ban 2007_DK 2014-2015 final_05-12  KH trung han 2016-2020 - Liem Thinh edited" xfId="9054"/>
    <cellStyle name="T_Van Ban 2007_DK 2014-2015 final_05-12  KH trung han 2016-2020 - Liem Thinh edited 2" xfId="9055"/>
    <cellStyle name="T_Van Ban 2007_DK 2014-2015 final_05-12  KH trung han 2016-2020 - Liem Thinh edited 2 2" xfId="9056"/>
    <cellStyle name="T_Van Ban 2007_DK 2014-2015 final_05-12  KH trung han 2016-2020 - Liem Thinh edited 3" xfId="9057"/>
    <cellStyle name="T_Van Ban 2007_DK 2014-2015 final_05-12  KH trung han 2016-2020 - Liem Thinh edited 4" xfId="9058"/>
    <cellStyle name="T_Van Ban 2007_DK 2014-2015 final_Copy of 05-12  KH trung han 2016-2020 - Liem Thinh edited (1)" xfId="9059"/>
    <cellStyle name="T_Van Ban 2007_DK 2014-2015 final_Copy of 05-12  KH trung han 2016-2020 - Liem Thinh edited (1) 2" xfId="9060"/>
    <cellStyle name="T_Van Ban 2007_DK 2014-2015 final_Copy of 05-12  KH trung han 2016-2020 - Liem Thinh edited (1) 2 2" xfId="9061"/>
    <cellStyle name="T_Van Ban 2007_DK 2014-2015 final_Copy of 05-12  KH trung han 2016-2020 - Liem Thinh edited (1) 3" xfId="9062"/>
    <cellStyle name="T_Van Ban 2007_DK 2014-2015 final_Copy of 05-12  KH trung han 2016-2020 - Liem Thinh edited (1) 4" xfId="9063"/>
    <cellStyle name="T_Van Ban 2007_DK 2014-2015 new" xfId="9064"/>
    <cellStyle name="T_Van Ban 2007_DK 2014-2015 new 2" xfId="9065"/>
    <cellStyle name="T_Van Ban 2007_DK 2014-2015 new 2 2" xfId="9066"/>
    <cellStyle name="T_Van Ban 2007_DK 2014-2015 new 3" xfId="9067"/>
    <cellStyle name="T_Van Ban 2007_DK 2014-2015 new 4" xfId="9068"/>
    <cellStyle name="T_Van Ban 2007_DK 2014-2015 new_05-12  KH trung han 2016-2020 - Liem Thinh edited" xfId="9069"/>
    <cellStyle name="T_Van Ban 2007_DK 2014-2015 new_05-12  KH trung han 2016-2020 - Liem Thinh edited 2" xfId="9070"/>
    <cellStyle name="T_Van Ban 2007_DK 2014-2015 new_05-12  KH trung han 2016-2020 - Liem Thinh edited 2 2" xfId="9071"/>
    <cellStyle name="T_Van Ban 2007_DK 2014-2015 new_05-12  KH trung han 2016-2020 - Liem Thinh edited 3" xfId="9072"/>
    <cellStyle name="T_Van Ban 2007_DK 2014-2015 new_05-12  KH trung han 2016-2020 - Liem Thinh edited 4" xfId="9073"/>
    <cellStyle name="T_Van Ban 2007_DK 2014-2015 new_Copy of 05-12  KH trung han 2016-2020 - Liem Thinh edited (1)" xfId="9074"/>
    <cellStyle name="T_Van Ban 2007_DK 2014-2015 new_Copy of 05-12  KH trung han 2016-2020 - Liem Thinh edited (1) 2" xfId="9075"/>
    <cellStyle name="T_Van Ban 2007_DK 2014-2015 new_Copy of 05-12  KH trung han 2016-2020 - Liem Thinh edited (1) 2 2" xfId="9076"/>
    <cellStyle name="T_Van Ban 2007_DK 2014-2015 new_Copy of 05-12  KH trung han 2016-2020 - Liem Thinh edited (1) 3" xfId="9077"/>
    <cellStyle name="T_Van Ban 2007_DK 2014-2015 new_Copy of 05-12  KH trung han 2016-2020 - Liem Thinh edited (1) 4" xfId="9078"/>
    <cellStyle name="T_Van Ban 2007_DK KH CBDT 2014 11-11-2013" xfId="9079"/>
    <cellStyle name="T_Van Ban 2007_DK KH CBDT 2014 11-11-2013 2" xfId="9080"/>
    <cellStyle name="T_Van Ban 2007_DK KH CBDT 2014 11-11-2013 2 2" xfId="9081"/>
    <cellStyle name="T_Van Ban 2007_DK KH CBDT 2014 11-11-2013 3" xfId="9082"/>
    <cellStyle name="T_Van Ban 2007_DK KH CBDT 2014 11-11-2013 4" xfId="9083"/>
    <cellStyle name="T_Van Ban 2007_DK KH CBDT 2014 11-11-2013(1)" xfId="9084"/>
    <cellStyle name="T_Van Ban 2007_DK KH CBDT 2014 11-11-2013(1) 2" xfId="9085"/>
    <cellStyle name="T_Van Ban 2007_DK KH CBDT 2014 11-11-2013(1) 2 2" xfId="9086"/>
    <cellStyle name="T_Van Ban 2007_DK KH CBDT 2014 11-11-2013(1) 3" xfId="9087"/>
    <cellStyle name="T_Van Ban 2007_DK KH CBDT 2014 11-11-2013(1) 4" xfId="9088"/>
    <cellStyle name="T_Van Ban 2007_DK KH CBDT 2014 11-11-2013(1)_05-12  KH trung han 2016-2020 - Liem Thinh edited" xfId="9089"/>
    <cellStyle name="T_Van Ban 2007_DK KH CBDT 2014 11-11-2013(1)_05-12  KH trung han 2016-2020 - Liem Thinh edited 2" xfId="9090"/>
    <cellStyle name="T_Van Ban 2007_DK KH CBDT 2014 11-11-2013(1)_05-12  KH trung han 2016-2020 - Liem Thinh edited 2 2" xfId="9091"/>
    <cellStyle name="T_Van Ban 2007_DK KH CBDT 2014 11-11-2013(1)_05-12  KH trung han 2016-2020 - Liem Thinh edited 3" xfId="9092"/>
    <cellStyle name="T_Van Ban 2007_DK KH CBDT 2014 11-11-2013(1)_05-12  KH trung han 2016-2020 - Liem Thinh edited 4" xfId="9093"/>
    <cellStyle name="T_Van Ban 2007_DK KH CBDT 2014 11-11-2013(1)_Copy of 05-12  KH trung han 2016-2020 - Liem Thinh edited (1)" xfId="9094"/>
    <cellStyle name="T_Van Ban 2007_DK KH CBDT 2014 11-11-2013(1)_Copy of 05-12  KH trung han 2016-2020 - Liem Thinh edited (1) 2" xfId="9095"/>
    <cellStyle name="T_Van Ban 2007_DK KH CBDT 2014 11-11-2013(1)_Copy of 05-12  KH trung han 2016-2020 - Liem Thinh edited (1) 2 2" xfId="9096"/>
    <cellStyle name="T_Van Ban 2007_DK KH CBDT 2014 11-11-2013(1)_Copy of 05-12  KH trung han 2016-2020 - Liem Thinh edited (1) 3" xfId="9097"/>
    <cellStyle name="T_Van Ban 2007_DK KH CBDT 2014 11-11-2013(1)_Copy of 05-12  KH trung han 2016-2020 - Liem Thinh edited (1) 4" xfId="9098"/>
    <cellStyle name="T_Van Ban 2007_DK KH CBDT 2014 11-11-2013_05-12  KH trung han 2016-2020 - Liem Thinh edited" xfId="9099"/>
    <cellStyle name="T_Van Ban 2007_DK KH CBDT 2014 11-11-2013_05-12  KH trung han 2016-2020 - Liem Thinh edited 2" xfId="9100"/>
    <cellStyle name="T_Van Ban 2007_DK KH CBDT 2014 11-11-2013_05-12  KH trung han 2016-2020 - Liem Thinh edited 2 2" xfId="9101"/>
    <cellStyle name="T_Van Ban 2007_DK KH CBDT 2014 11-11-2013_05-12  KH trung han 2016-2020 - Liem Thinh edited 3" xfId="9102"/>
    <cellStyle name="T_Van Ban 2007_DK KH CBDT 2014 11-11-2013_05-12  KH trung han 2016-2020 - Liem Thinh edited 4" xfId="9103"/>
    <cellStyle name="T_Van Ban 2007_DK KH CBDT 2014 11-11-2013_Copy of 05-12  KH trung han 2016-2020 - Liem Thinh edited (1)" xfId="9104"/>
    <cellStyle name="T_Van Ban 2007_DK KH CBDT 2014 11-11-2013_Copy of 05-12  KH trung han 2016-2020 - Liem Thinh edited (1) 2" xfId="9105"/>
    <cellStyle name="T_Van Ban 2007_DK KH CBDT 2014 11-11-2013_Copy of 05-12  KH trung han 2016-2020 - Liem Thinh edited (1) 2 2" xfId="9106"/>
    <cellStyle name="T_Van Ban 2007_DK KH CBDT 2014 11-11-2013_Copy of 05-12  KH trung han 2016-2020 - Liem Thinh edited (1) 3" xfId="9107"/>
    <cellStyle name="T_Van Ban 2007_DK KH CBDT 2014 11-11-2013_Copy of 05-12  KH trung han 2016-2020 - Liem Thinh edited (1) 4" xfId="9108"/>
    <cellStyle name="T_Van Ban 2008" xfId="9109"/>
    <cellStyle name="T_Van Ban 2008 2" xfId="9110"/>
    <cellStyle name="T_Van Ban 2008 2 2" xfId="9111"/>
    <cellStyle name="T_Van Ban 2008 3" xfId="9112"/>
    <cellStyle name="T_Van Ban 2008 4" xfId="9113"/>
    <cellStyle name="T_Van Ban 2008_15_10_2013 BC nhu cau von doi ung ODA (2014-2016) ngay 15102013 Sua" xfId="9114"/>
    <cellStyle name="T_Van Ban 2008_15_10_2013 BC nhu cau von doi ung ODA (2014-2016) ngay 15102013 Sua 2" xfId="9115"/>
    <cellStyle name="T_Van Ban 2008_15_10_2013 BC nhu cau von doi ung ODA (2014-2016) ngay 15102013 Sua 2 2" xfId="9116"/>
    <cellStyle name="T_Van Ban 2008_15_10_2013 BC nhu cau von doi ung ODA (2014-2016) ngay 15102013 Sua 3" xfId="9117"/>
    <cellStyle name="T_Van Ban 2008_15_10_2013 BC nhu cau von doi ung ODA (2014-2016) ngay 15102013 Sua 4" xfId="9118"/>
    <cellStyle name="T_Van Ban 2008_bao cao phan bo KHDT 2011(final)" xfId="9119"/>
    <cellStyle name="T_Van Ban 2008_bao cao phan bo KHDT 2011(final) 2" xfId="9120"/>
    <cellStyle name="T_Van Ban 2008_bao cao phan bo KHDT 2011(final) 2 2" xfId="9121"/>
    <cellStyle name="T_Van Ban 2008_bao cao phan bo KHDT 2011(final) 3" xfId="9122"/>
    <cellStyle name="T_Van Ban 2008_bao cao phan bo KHDT 2011(final) 4" xfId="9123"/>
    <cellStyle name="T_Van Ban 2008_bao cao phan bo KHDT 2011(final)_BC nhu cau von doi ung ODA nganh NN (BKH)" xfId="9124"/>
    <cellStyle name="T_Van Ban 2008_bao cao phan bo KHDT 2011(final)_BC nhu cau von doi ung ODA nganh NN (BKH) 2" xfId="9125"/>
    <cellStyle name="T_Van Ban 2008_bao cao phan bo KHDT 2011(final)_BC nhu cau von doi ung ODA nganh NN (BKH) 2 2" xfId="9126"/>
    <cellStyle name="T_Van Ban 2008_bao cao phan bo KHDT 2011(final)_BC nhu cau von doi ung ODA nganh NN (BKH) 3" xfId="9127"/>
    <cellStyle name="T_Van Ban 2008_bao cao phan bo KHDT 2011(final)_BC nhu cau von doi ung ODA nganh NN (BKH) 4" xfId="9128"/>
    <cellStyle name="T_Van Ban 2008_bao cao phan bo KHDT 2011(final)_BC Tai co cau (bieu TH)" xfId="9129"/>
    <cellStyle name="T_Van Ban 2008_bao cao phan bo KHDT 2011(final)_BC Tai co cau (bieu TH) 2" xfId="9130"/>
    <cellStyle name="T_Van Ban 2008_bao cao phan bo KHDT 2011(final)_BC Tai co cau (bieu TH) 2 2" xfId="9131"/>
    <cellStyle name="T_Van Ban 2008_bao cao phan bo KHDT 2011(final)_BC Tai co cau (bieu TH) 3" xfId="9132"/>
    <cellStyle name="T_Van Ban 2008_bao cao phan bo KHDT 2011(final)_BC Tai co cau (bieu TH) 4" xfId="9133"/>
    <cellStyle name="T_Van Ban 2008_bao cao phan bo KHDT 2011(final)_DK 2014-2015 final" xfId="9134"/>
    <cellStyle name="T_Van Ban 2008_bao cao phan bo KHDT 2011(final)_DK 2014-2015 final 2" xfId="9135"/>
    <cellStyle name="T_Van Ban 2008_bao cao phan bo KHDT 2011(final)_DK 2014-2015 final 2 2" xfId="9136"/>
    <cellStyle name="T_Van Ban 2008_bao cao phan bo KHDT 2011(final)_DK 2014-2015 final 3" xfId="9137"/>
    <cellStyle name="T_Van Ban 2008_bao cao phan bo KHDT 2011(final)_DK 2014-2015 final 4" xfId="9138"/>
    <cellStyle name="T_Van Ban 2008_bao cao phan bo KHDT 2011(final)_DK 2014-2015 new" xfId="9139"/>
    <cellStyle name="T_Van Ban 2008_bao cao phan bo KHDT 2011(final)_DK 2014-2015 new 2" xfId="9140"/>
    <cellStyle name="T_Van Ban 2008_bao cao phan bo KHDT 2011(final)_DK 2014-2015 new 2 2" xfId="9141"/>
    <cellStyle name="T_Van Ban 2008_bao cao phan bo KHDT 2011(final)_DK 2014-2015 new 3" xfId="9142"/>
    <cellStyle name="T_Van Ban 2008_bao cao phan bo KHDT 2011(final)_DK 2014-2015 new 4" xfId="9143"/>
    <cellStyle name="T_Van Ban 2008_bao cao phan bo KHDT 2011(final)_DK KH CBDT 2014 11-11-2013" xfId="9144"/>
    <cellStyle name="T_Van Ban 2008_bao cao phan bo KHDT 2011(final)_DK KH CBDT 2014 11-11-2013 2" xfId="9145"/>
    <cellStyle name="T_Van Ban 2008_bao cao phan bo KHDT 2011(final)_DK KH CBDT 2014 11-11-2013 2 2" xfId="9146"/>
    <cellStyle name="T_Van Ban 2008_bao cao phan bo KHDT 2011(final)_DK KH CBDT 2014 11-11-2013 3" xfId="9147"/>
    <cellStyle name="T_Van Ban 2008_bao cao phan bo KHDT 2011(final)_DK KH CBDT 2014 11-11-2013 4" xfId="9148"/>
    <cellStyle name="T_Van Ban 2008_bao cao phan bo KHDT 2011(final)_DK KH CBDT 2014 11-11-2013(1)" xfId="9149"/>
    <cellStyle name="T_Van Ban 2008_bao cao phan bo KHDT 2011(final)_DK KH CBDT 2014 11-11-2013(1) 2" xfId="9150"/>
    <cellStyle name="T_Van Ban 2008_bao cao phan bo KHDT 2011(final)_DK KH CBDT 2014 11-11-2013(1) 2 2" xfId="9151"/>
    <cellStyle name="T_Van Ban 2008_bao cao phan bo KHDT 2011(final)_DK KH CBDT 2014 11-11-2013(1) 3" xfId="9152"/>
    <cellStyle name="T_Van Ban 2008_bao cao phan bo KHDT 2011(final)_DK KH CBDT 2014 11-11-2013(1) 4" xfId="9153"/>
    <cellStyle name="T_Van Ban 2008_bao cao phan bo KHDT 2011(final)_KH 2011-2015" xfId="9154"/>
    <cellStyle name="T_Van Ban 2008_bao cao phan bo KHDT 2011(final)_KH 2011-2015 2" xfId="9155"/>
    <cellStyle name="T_Van Ban 2008_bao cao phan bo KHDT 2011(final)_KH 2011-2015 2 2" xfId="9156"/>
    <cellStyle name="T_Van Ban 2008_bao cao phan bo KHDT 2011(final)_KH 2011-2015 3" xfId="9157"/>
    <cellStyle name="T_Van Ban 2008_bao cao phan bo KHDT 2011(final)_KH 2011-2015 4" xfId="9158"/>
    <cellStyle name="T_Van Ban 2008_bao cao phan bo KHDT 2011(final)_tai co cau dau tu (tong hop)1" xfId="9159"/>
    <cellStyle name="T_Van Ban 2008_bao cao phan bo KHDT 2011(final)_tai co cau dau tu (tong hop)1 2" xfId="9160"/>
    <cellStyle name="T_Van Ban 2008_bao cao phan bo KHDT 2011(final)_tai co cau dau tu (tong hop)1 2 2" xfId="9161"/>
    <cellStyle name="T_Van Ban 2008_bao cao phan bo KHDT 2011(final)_tai co cau dau tu (tong hop)1 3" xfId="9162"/>
    <cellStyle name="T_Van Ban 2008_bao cao phan bo KHDT 2011(final)_tai co cau dau tu (tong hop)1 4" xfId="9163"/>
    <cellStyle name="T_Van Ban 2008_BC nhu cau von doi ung ODA nganh NN (BKH)" xfId="9164"/>
    <cellStyle name="T_Van Ban 2008_BC nhu cau von doi ung ODA nganh NN (BKH) 2" xfId="9165"/>
    <cellStyle name="T_Van Ban 2008_BC nhu cau von doi ung ODA nganh NN (BKH) 2 2" xfId="9166"/>
    <cellStyle name="T_Van Ban 2008_BC nhu cau von doi ung ODA nganh NN (BKH) 3" xfId="9167"/>
    <cellStyle name="T_Van Ban 2008_BC nhu cau von doi ung ODA nganh NN (BKH) 4" xfId="9168"/>
    <cellStyle name="T_Van Ban 2008_BC nhu cau von doi ung ODA nganh NN (BKH)_05-12  KH trung han 2016-2020 - Liem Thinh edited" xfId="9169"/>
    <cellStyle name="T_Van Ban 2008_BC nhu cau von doi ung ODA nganh NN (BKH)_05-12  KH trung han 2016-2020 - Liem Thinh edited 2" xfId="9170"/>
    <cellStyle name="T_Van Ban 2008_BC nhu cau von doi ung ODA nganh NN (BKH)_05-12  KH trung han 2016-2020 - Liem Thinh edited 2 2" xfId="9171"/>
    <cellStyle name="T_Van Ban 2008_BC nhu cau von doi ung ODA nganh NN (BKH)_05-12  KH trung han 2016-2020 - Liem Thinh edited 3" xfId="9172"/>
    <cellStyle name="T_Van Ban 2008_BC nhu cau von doi ung ODA nganh NN (BKH)_05-12  KH trung han 2016-2020 - Liem Thinh edited 4" xfId="9173"/>
    <cellStyle name="T_Van Ban 2008_BC nhu cau von doi ung ODA nganh NN (BKH)_Copy of 05-12  KH trung han 2016-2020 - Liem Thinh edited (1)" xfId="9174"/>
    <cellStyle name="T_Van Ban 2008_BC nhu cau von doi ung ODA nganh NN (BKH)_Copy of 05-12  KH trung han 2016-2020 - Liem Thinh edited (1) 2" xfId="9175"/>
    <cellStyle name="T_Van Ban 2008_BC nhu cau von doi ung ODA nganh NN (BKH)_Copy of 05-12  KH trung han 2016-2020 - Liem Thinh edited (1) 2 2" xfId="9176"/>
    <cellStyle name="T_Van Ban 2008_BC nhu cau von doi ung ODA nganh NN (BKH)_Copy of 05-12  KH trung han 2016-2020 - Liem Thinh edited (1) 3" xfId="9177"/>
    <cellStyle name="T_Van Ban 2008_BC nhu cau von doi ung ODA nganh NN (BKH)_Copy of 05-12  KH trung han 2016-2020 - Liem Thinh edited (1) 4" xfId="9178"/>
    <cellStyle name="T_Van Ban 2008_BC Tai co cau (bieu TH)" xfId="9179"/>
    <cellStyle name="T_Van Ban 2008_BC Tai co cau (bieu TH) 2" xfId="9180"/>
    <cellStyle name="T_Van Ban 2008_BC Tai co cau (bieu TH) 2 2" xfId="9181"/>
    <cellStyle name="T_Van Ban 2008_BC Tai co cau (bieu TH) 3" xfId="9182"/>
    <cellStyle name="T_Van Ban 2008_BC Tai co cau (bieu TH) 4" xfId="9183"/>
    <cellStyle name="T_Van Ban 2008_BC Tai co cau (bieu TH)_05-12  KH trung han 2016-2020 - Liem Thinh edited" xfId="9184"/>
    <cellStyle name="T_Van Ban 2008_BC Tai co cau (bieu TH)_05-12  KH trung han 2016-2020 - Liem Thinh edited 2" xfId="9185"/>
    <cellStyle name="T_Van Ban 2008_BC Tai co cau (bieu TH)_05-12  KH trung han 2016-2020 - Liem Thinh edited 2 2" xfId="9186"/>
    <cellStyle name="T_Van Ban 2008_BC Tai co cau (bieu TH)_05-12  KH trung han 2016-2020 - Liem Thinh edited 3" xfId="9187"/>
    <cellStyle name="T_Van Ban 2008_BC Tai co cau (bieu TH)_05-12  KH trung han 2016-2020 - Liem Thinh edited 4" xfId="9188"/>
    <cellStyle name="T_Van Ban 2008_BC Tai co cau (bieu TH)_Copy of 05-12  KH trung han 2016-2020 - Liem Thinh edited (1)" xfId="9189"/>
    <cellStyle name="T_Van Ban 2008_BC Tai co cau (bieu TH)_Copy of 05-12  KH trung han 2016-2020 - Liem Thinh edited (1) 2" xfId="9190"/>
    <cellStyle name="T_Van Ban 2008_BC Tai co cau (bieu TH)_Copy of 05-12  KH trung han 2016-2020 - Liem Thinh edited (1) 2 2" xfId="9191"/>
    <cellStyle name="T_Van Ban 2008_BC Tai co cau (bieu TH)_Copy of 05-12  KH trung han 2016-2020 - Liem Thinh edited (1) 3" xfId="9192"/>
    <cellStyle name="T_Van Ban 2008_BC Tai co cau (bieu TH)_Copy of 05-12  KH trung han 2016-2020 - Liem Thinh edited (1) 4" xfId="9193"/>
    <cellStyle name="T_Van Ban 2008_DK 2014-2015 final" xfId="9194"/>
    <cellStyle name="T_Van Ban 2008_DK 2014-2015 final 2" xfId="9195"/>
    <cellStyle name="T_Van Ban 2008_DK 2014-2015 final 2 2" xfId="9196"/>
    <cellStyle name="T_Van Ban 2008_DK 2014-2015 final 3" xfId="9197"/>
    <cellStyle name="T_Van Ban 2008_DK 2014-2015 final 4" xfId="9198"/>
    <cellStyle name="T_Van Ban 2008_DK 2014-2015 final_05-12  KH trung han 2016-2020 - Liem Thinh edited" xfId="9199"/>
    <cellStyle name="T_Van Ban 2008_DK 2014-2015 final_05-12  KH trung han 2016-2020 - Liem Thinh edited 2" xfId="9200"/>
    <cellStyle name="T_Van Ban 2008_DK 2014-2015 final_05-12  KH trung han 2016-2020 - Liem Thinh edited 2 2" xfId="9201"/>
    <cellStyle name="T_Van Ban 2008_DK 2014-2015 final_05-12  KH trung han 2016-2020 - Liem Thinh edited 3" xfId="9202"/>
    <cellStyle name="T_Van Ban 2008_DK 2014-2015 final_05-12  KH trung han 2016-2020 - Liem Thinh edited 4" xfId="9203"/>
    <cellStyle name="T_Van Ban 2008_DK 2014-2015 final_Copy of 05-12  KH trung han 2016-2020 - Liem Thinh edited (1)" xfId="9204"/>
    <cellStyle name="T_Van Ban 2008_DK 2014-2015 final_Copy of 05-12  KH trung han 2016-2020 - Liem Thinh edited (1) 2" xfId="9205"/>
    <cellStyle name="T_Van Ban 2008_DK 2014-2015 final_Copy of 05-12  KH trung han 2016-2020 - Liem Thinh edited (1) 2 2" xfId="9206"/>
    <cellStyle name="T_Van Ban 2008_DK 2014-2015 final_Copy of 05-12  KH trung han 2016-2020 - Liem Thinh edited (1) 3" xfId="9207"/>
    <cellStyle name="T_Van Ban 2008_DK 2014-2015 final_Copy of 05-12  KH trung han 2016-2020 - Liem Thinh edited (1) 4" xfId="9208"/>
    <cellStyle name="T_Van Ban 2008_DK 2014-2015 new" xfId="9209"/>
    <cellStyle name="T_Van Ban 2008_DK 2014-2015 new 2" xfId="9210"/>
    <cellStyle name="T_Van Ban 2008_DK 2014-2015 new 2 2" xfId="9211"/>
    <cellStyle name="T_Van Ban 2008_DK 2014-2015 new 3" xfId="9212"/>
    <cellStyle name="T_Van Ban 2008_DK 2014-2015 new 4" xfId="9213"/>
    <cellStyle name="T_Van Ban 2008_DK 2014-2015 new_05-12  KH trung han 2016-2020 - Liem Thinh edited" xfId="9214"/>
    <cellStyle name="T_Van Ban 2008_DK 2014-2015 new_05-12  KH trung han 2016-2020 - Liem Thinh edited 2" xfId="9215"/>
    <cellStyle name="T_Van Ban 2008_DK 2014-2015 new_05-12  KH trung han 2016-2020 - Liem Thinh edited 2 2" xfId="9216"/>
    <cellStyle name="T_Van Ban 2008_DK 2014-2015 new_05-12  KH trung han 2016-2020 - Liem Thinh edited 3" xfId="9217"/>
    <cellStyle name="T_Van Ban 2008_DK 2014-2015 new_05-12  KH trung han 2016-2020 - Liem Thinh edited 4" xfId="9218"/>
    <cellStyle name="T_Van Ban 2008_DK 2014-2015 new_Copy of 05-12  KH trung han 2016-2020 - Liem Thinh edited (1)" xfId="9219"/>
    <cellStyle name="T_Van Ban 2008_DK 2014-2015 new_Copy of 05-12  KH trung han 2016-2020 - Liem Thinh edited (1) 2" xfId="9220"/>
    <cellStyle name="T_Van Ban 2008_DK 2014-2015 new_Copy of 05-12  KH trung han 2016-2020 - Liem Thinh edited (1) 2 2" xfId="9221"/>
    <cellStyle name="T_Van Ban 2008_DK 2014-2015 new_Copy of 05-12  KH trung han 2016-2020 - Liem Thinh edited (1) 3" xfId="9222"/>
    <cellStyle name="T_Van Ban 2008_DK 2014-2015 new_Copy of 05-12  KH trung han 2016-2020 - Liem Thinh edited (1) 4" xfId="9223"/>
    <cellStyle name="T_Van Ban 2008_DK KH CBDT 2014 11-11-2013" xfId="9224"/>
    <cellStyle name="T_Van Ban 2008_DK KH CBDT 2014 11-11-2013 2" xfId="9225"/>
    <cellStyle name="T_Van Ban 2008_DK KH CBDT 2014 11-11-2013 2 2" xfId="9226"/>
    <cellStyle name="T_Van Ban 2008_DK KH CBDT 2014 11-11-2013 3" xfId="9227"/>
    <cellStyle name="T_Van Ban 2008_DK KH CBDT 2014 11-11-2013 4" xfId="9228"/>
    <cellStyle name="T_Van Ban 2008_DK KH CBDT 2014 11-11-2013(1)" xfId="9229"/>
    <cellStyle name="T_Van Ban 2008_DK KH CBDT 2014 11-11-2013(1) 2" xfId="9230"/>
    <cellStyle name="T_Van Ban 2008_DK KH CBDT 2014 11-11-2013(1) 2 2" xfId="9231"/>
    <cellStyle name="T_Van Ban 2008_DK KH CBDT 2014 11-11-2013(1) 3" xfId="9232"/>
    <cellStyle name="T_Van Ban 2008_DK KH CBDT 2014 11-11-2013(1) 4" xfId="9233"/>
    <cellStyle name="T_Van Ban 2008_DK KH CBDT 2014 11-11-2013(1)_05-12  KH trung han 2016-2020 - Liem Thinh edited" xfId="9234"/>
    <cellStyle name="T_Van Ban 2008_DK KH CBDT 2014 11-11-2013(1)_05-12  KH trung han 2016-2020 - Liem Thinh edited 2" xfId="9235"/>
    <cellStyle name="T_Van Ban 2008_DK KH CBDT 2014 11-11-2013(1)_05-12  KH trung han 2016-2020 - Liem Thinh edited 2 2" xfId="9236"/>
    <cellStyle name="T_Van Ban 2008_DK KH CBDT 2014 11-11-2013(1)_05-12  KH trung han 2016-2020 - Liem Thinh edited 3" xfId="9237"/>
    <cellStyle name="T_Van Ban 2008_DK KH CBDT 2014 11-11-2013(1)_05-12  KH trung han 2016-2020 - Liem Thinh edited 4" xfId="9238"/>
    <cellStyle name="T_Van Ban 2008_DK KH CBDT 2014 11-11-2013(1)_Copy of 05-12  KH trung han 2016-2020 - Liem Thinh edited (1)" xfId="9239"/>
    <cellStyle name="T_Van Ban 2008_DK KH CBDT 2014 11-11-2013(1)_Copy of 05-12  KH trung han 2016-2020 - Liem Thinh edited (1) 2" xfId="9240"/>
    <cellStyle name="T_Van Ban 2008_DK KH CBDT 2014 11-11-2013(1)_Copy of 05-12  KH trung han 2016-2020 - Liem Thinh edited (1) 2 2" xfId="9241"/>
    <cellStyle name="T_Van Ban 2008_DK KH CBDT 2014 11-11-2013(1)_Copy of 05-12  KH trung han 2016-2020 - Liem Thinh edited (1) 3" xfId="9242"/>
    <cellStyle name="T_Van Ban 2008_DK KH CBDT 2014 11-11-2013(1)_Copy of 05-12  KH trung han 2016-2020 - Liem Thinh edited (1) 4" xfId="9243"/>
    <cellStyle name="T_Van Ban 2008_DK KH CBDT 2014 11-11-2013_05-12  KH trung han 2016-2020 - Liem Thinh edited" xfId="9244"/>
    <cellStyle name="T_Van Ban 2008_DK KH CBDT 2014 11-11-2013_05-12  KH trung han 2016-2020 - Liem Thinh edited 2" xfId="9245"/>
    <cellStyle name="T_Van Ban 2008_DK KH CBDT 2014 11-11-2013_05-12  KH trung han 2016-2020 - Liem Thinh edited 2 2" xfId="9246"/>
    <cellStyle name="T_Van Ban 2008_DK KH CBDT 2014 11-11-2013_05-12  KH trung han 2016-2020 - Liem Thinh edited 3" xfId="9247"/>
    <cellStyle name="T_Van Ban 2008_DK KH CBDT 2014 11-11-2013_05-12  KH trung han 2016-2020 - Liem Thinh edited 4" xfId="9248"/>
    <cellStyle name="T_Van Ban 2008_DK KH CBDT 2014 11-11-2013_Copy of 05-12  KH trung han 2016-2020 - Liem Thinh edited (1)" xfId="9249"/>
    <cellStyle name="T_Van Ban 2008_DK KH CBDT 2014 11-11-2013_Copy of 05-12  KH trung han 2016-2020 - Liem Thinh edited (1) 2" xfId="9250"/>
    <cellStyle name="T_Van Ban 2008_DK KH CBDT 2014 11-11-2013_Copy of 05-12  KH trung han 2016-2020 - Liem Thinh edited (1) 2 2" xfId="9251"/>
    <cellStyle name="T_Van Ban 2008_DK KH CBDT 2014 11-11-2013_Copy of 05-12  KH trung han 2016-2020 - Liem Thinh edited (1) 3" xfId="9252"/>
    <cellStyle name="T_Van Ban 2008_DK KH CBDT 2014 11-11-2013_Copy of 05-12  KH trung han 2016-2020 - Liem Thinh edited (1) 4" xfId="9253"/>
    <cellStyle name="T_XDCB thang 12.2010" xfId="9254"/>
    <cellStyle name="T_XDCB thang 12.2010 2" xfId="9255"/>
    <cellStyle name="T_XDCB thang 12.2010 2 2" xfId="9256"/>
    <cellStyle name="T_XDCB thang 12.2010 2 2 2" xfId="9257"/>
    <cellStyle name="T_XDCB thang 12.2010 2 3" xfId="9258"/>
    <cellStyle name="T_XDCB thang 12.2010 2 4" xfId="9259"/>
    <cellStyle name="T_XDCB thang 12.2010 3" xfId="9260"/>
    <cellStyle name="T_XDCB thang 12.2010 3 2" xfId="9261"/>
    <cellStyle name="T_XDCB thang 12.2010 4" xfId="9262"/>
    <cellStyle name="T_XDCB thang 12.2010 5" xfId="9263"/>
    <cellStyle name="T_XDCB thang 12.2010_!1 1 bao cao giao KH ve HTCMT vung TNB   12-12-2011" xfId="9264"/>
    <cellStyle name="T_XDCB thang 12.2010_!1 1 bao cao giao KH ve HTCMT vung TNB   12-12-2011 2" xfId="9265"/>
    <cellStyle name="T_XDCB thang 12.2010_!1 1 bao cao giao KH ve HTCMT vung TNB   12-12-2011 2 2" xfId="9266"/>
    <cellStyle name="T_XDCB thang 12.2010_!1 1 bao cao giao KH ve HTCMT vung TNB   12-12-2011 2 2 2" xfId="9267"/>
    <cellStyle name="T_XDCB thang 12.2010_!1 1 bao cao giao KH ve HTCMT vung TNB   12-12-2011 2 3" xfId="9268"/>
    <cellStyle name="T_XDCB thang 12.2010_!1 1 bao cao giao KH ve HTCMT vung TNB   12-12-2011 2 4" xfId="9269"/>
    <cellStyle name="T_XDCB thang 12.2010_!1 1 bao cao giao KH ve HTCMT vung TNB   12-12-2011 3" xfId="9270"/>
    <cellStyle name="T_XDCB thang 12.2010_!1 1 bao cao giao KH ve HTCMT vung TNB   12-12-2011 3 2" xfId="9271"/>
    <cellStyle name="T_XDCB thang 12.2010_!1 1 bao cao giao KH ve HTCMT vung TNB   12-12-2011 4" xfId="9272"/>
    <cellStyle name="T_XDCB thang 12.2010_!1 1 bao cao giao KH ve HTCMT vung TNB   12-12-2011 5" xfId="9273"/>
    <cellStyle name="T_XDCB thang 12.2010_KH TPCP vung TNB (03-1-2012)" xfId="9274"/>
    <cellStyle name="T_XDCB thang 12.2010_KH TPCP vung TNB (03-1-2012) 2" xfId="9275"/>
    <cellStyle name="T_XDCB thang 12.2010_KH TPCP vung TNB (03-1-2012) 2 2" xfId="9276"/>
    <cellStyle name="T_XDCB thang 12.2010_KH TPCP vung TNB (03-1-2012) 2 2 2" xfId="9277"/>
    <cellStyle name="T_XDCB thang 12.2010_KH TPCP vung TNB (03-1-2012) 2 3" xfId="9278"/>
    <cellStyle name="T_XDCB thang 12.2010_KH TPCP vung TNB (03-1-2012) 2 4" xfId="9279"/>
    <cellStyle name="T_XDCB thang 12.2010_KH TPCP vung TNB (03-1-2012) 3" xfId="9280"/>
    <cellStyle name="T_XDCB thang 12.2010_KH TPCP vung TNB (03-1-2012) 3 2" xfId="9281"/>
    <cellStyle name="T_XDCB thang 12.2010_KH TPCP vung TNB (03-1-2012) 4" xfId="9282"/>
    <cellStyle name="T_XDCB thang 12.2010_KH TPCP vung TNB (03-1-2012) 5" xfId="9283"/>
    <cellStyle name="T_ÿÿÿÿÿ" xfId="9284"/>
    <cellStyle name="T_ÿÿÿÿÿ 2" xfId="9285"/>
    <cellStyle name="T_ÿÿÿÿÿ 2 2" xfId="9286"/>
    <cellStyle name="T_ÿÿÿÿÿ 2 2 2" xfId="9287"/>
    <cellStyle name="T_ÿÿÿÿÿ 2 3" xfId="9288"/>
    <cellStyle name="T_ÿÿÿÿÿ 2 4" xfId="9289"/>
    <cellStyle name="T_ÿÿÿÿÿ 3" xfId="9290"/>
    <cellStyle name="T_ÿÿÿÿÿ 3 2" xfId="9291"/>
    <cellStyle name="T_ÿÿÿÿÿ 4" xfId="9292"/>
    <cellStyle name="T_ÿÿÿÿÿ 5" xfId="9293"/>
    <cellStyle name="T_ÿÿÿÿÿ_!1 1 bao cao giao KH ve HTCMT vung TNB   12-12-2011" xfId="9294"/>
    <cellStyle name="T_ÿÿÿÿÿ_!1 1 bao cao giao KH ve HTCMT vung TNB   12-12-2011 2" xfId="9295"/>
    <cellStyle name="T_ÿÿÿÿÿ_!1 1 bao cao giao KH ve HTCMT vung TNB   12-12-2011 2 2" xfId="9296"/>
    <cellStyle name="T_ÿÿÿÿÿ_!1 1 bao cao giao KH ve HTCMT vung TNB   12-12-2011 2 2 2" xfId="9297"/>
    <cellStyle name="T_ÿÿÿÿÿ_!1 1 bao cao giao KH ve HTCMT vung TNB   12-12-2011 2 3" xfId="9298"/>
    <cellStyle name="T_ÿÿÿÿÿ_!1 1 bao cao giao KH ve HTCMT vung TNB   12-12-2011 2 4" xfId="9299"/>
    <cellStyle name="T_ÿÿÿÿÿ_!1 1 bao cao giao KH ve HTCMT vung TNB   12-12-2011 3" xfId="9300"/>
    <cellStyle name="T_ÿÿÿÿÿ_!1 1 bao cao giao KH ve HTCMT vung TNB   12-12-2011 3 2" xfId="9301"/>
    <cellStyle name="T_ÿÿÿÿÿ_!1 1 bao cao giao KH ve HTCMT vung TNB   12-12-2011 4" xfId="9302"/>
    <cellStyle name="T_ÿÿÿÿÿ_!1 1 bao cao giao KH ve HTCMT vung TNB   12-12-2011 5" xfId="9303"/>
    <cellStyle name="T_ÿÿÿÿÿ_Bieu mau cong trinh khoi cong moi 3-4" xfId="9304"/>
    <cellStyle name="T_ÿÿÿÿÿ_Bieu mau cong trinh khoi cong moi 3-4 2" xfId="9305"/>
    <cellStyle name="T_ÿÿÿÿÿ_Bieu mau cong trinh khoi cong moi 3-4 2 2" xfId="9306"/>
    <cellStyle name="T_ÿÿÿÿÿ_Bieu mau cong trinh khoi cong moi 3-4 2 2 2" xfId="9307"/>
    <cellStyle name="T_ÿÿÿÿÿ_Bieu mau cong trinh khoi cong moi 3-4 2 3" xfId="9308"/>
    <cellStyle name="T_ÿÿÿÿÿ_Bieu mau cong trinh khoi cong moi 3-4 2 4" xfId="9309"/>
    <cellStyle name="T_ÿÿÿÿÿ_Bieu mau cong trinh khoi cong moi 3-4 3" xfId="9310"/>
    <cellStyle name="T_ÿÿÿÿÿ_Bieu mau cong trinh khoi cong moi 3-4 3 2" xfId="9311"/>
    <cellStyle name="T_ÿÿÿÿÿ_Bieu mau cong trinh khoi cong moi 3-4 4" xfId="9312"/>
    <cellStyle name="T_ÿÿÿÿÿ_Bieu mau cong trinh khoi cong moi 3-4 5" xfId="9313"/>
    <cellStyle name="T_ÿÿÿÿÿ_Bieu mau cong trinh khoi cong moi 3-4_!1 1 bao cao giao KH ve HTCMT vung TNB   12-12-2011" xfId="9314"/>
    <cellStyle name="T_ÿÿÿÿÿ_Bieu mau cong trinh khoi cong moi 3-4_!1 1 bao cao giao KH ve HTCMT vung TNB   12-12-2011 2" xfId="9315"/>
    <cellStyle name="T_ÿÿÿÿÿ_Bieu mau cong trinh khoi cong moi 3-4_!1 1 bao cao giao KH ve HTCMT vung TNB   12-12-2011 2 2" xfId="9316"/>
    <cellStyle name="T_ÿÿÿÿÿ_Bieu mau cong trinh khoi cong moi 3-4_!1 1 bao cao giao KH ve HTCMT vung TNB   12-12-2011 2 2 2" xfId="9317"/>
    <cellStyle name="T_ÿÿÿÿÿ_Bieu mau cong trinh khoi cong moi 3-4_!1 1 bao cao giao KH ve HTCMT vung TNB   12-12-2011 2 3" xfId="9318"/>
    <cellStyle name="T_ÿÿÿÿÿ_Bieu mau cong trinh khoi cong moi 3-4_!1 1 bao cao giao KH ve HTCMT vung TNB   12-12-2011 2 4" xfId="9319"/>
    <cellStyle name="T_ÿÿÿÿÿ_Bieu mau cong trinh khoi cong moi 3-4_!1 1 bao cao giao KH ve HTCMT vung TNB   12-12-2011 3" xfId="9320"/>
    <cellStyle name="T_ÿÿÿÿÿ_Bieu mau cong trinh khoi cong moi 3-4_!1 1 bao cao giao KH ve HTCMT vung TNB   12-12-2011 3 2" xfId="9321"/>
    <cellStyle name="T_ÿÿÿÿÿ_Bieu mau cong trinh khoi cong moi 3-4_!1 1 bao cao giao KH ve HTCMT vung TNB   12-12-2011 4" xfId="9322"/>
    <cellStyle name="T_ÿÿÿÿÿ_Bieu mau cong trinh khoi cong moi 3-4_!1 1 bao cao giao KH ve HTCMT vung TNB   12-12-2011 5" xfId="9323"/>
    <cellStyle name="T_ÿÿÿÿÿ_Bieu mau cong trinh khoi cong moi 3-4_KH TPCP vung TNB (03-1-2012)" xfId="9324"/>
    <cellStyle name="T_ÿÿÿÿÿ_Bieu mau cong trinh khoi cong moi 3-4_KH TPCP vung TNB (03-1-2012) 2" xfId="9325"/>
    <cellStyle name="T_ÿÿÿÿÿ_Bieu mau cong trinh khoi cong moi 3-4_KH TPCP vung TNB (03-1-2012) 2 2" xfId="9326"/>
    <cellStyle name="T_ÿÿÿÿÿ_Bieu mau cong trinh khoi cong moi 3-4_KH TPCP vung TNB (03-1-2012) 2 2 2" xfId="9327"/>
    <cellStyle name="T_ÿÿÿÿÿ_Bieu mau cong trinh khoi cong moi 3-4_KH TPCP vung TNB (03-1-2012) 2 3" xfId="9328"/>
    <cellStyle name="T_ÿÿÿÿÿ_Bieu mau cong trinh khoi cong moi 3-4_KH TPCP vung TNB (03-1-2012) 2 4" xfId="9329"/>
    <cellStyle name="T_ÿÿÿÿÿ_Bieu mau cong trinh khoi cong moi 3-4_KH TPCP vung TNB (03-1-2012) 3" xfId="9330"/>
    <cellStyle name="T_ÿÿÿÿÿ_Bieu mau cong trinh khoi cong moi 3-4_KH TPCP vung TNB (03-1-2012) 3 2" xfId="9331"/>
    <cellStyle name="T_ÿÿÿÿÿ_Bieu mau cong trinh khoi cong moi 3-4_KH TPCP vung TNB (03-1-2012) 4" xfId="9332"/>
    <cellStyle name="T_ÿÿÿÿÿ_Bieu mau cong trinh khoi cong moi 3-4_KH TPCP vung TNB (03-1-2012) 5" xfId="9333"/>
    <cellStyle name="T_ÿÿÿÿÿ_Bieu TPCP 2015-xin keo dai 3.2016" xfId="9334"/>
    <cellStyle name="T_ÿÿÿÿÿ_Bieu TPCP 2015-xin keo dai 3.2016 2" xfId="9335"/>
    <cellStyle name="T_ÿÿÿÿÿ_Bieu3ODA" xfId="9336"/>
    <cellStyle name="T_ÿÿÿÿÿ_Bieu3ODA 2" xfId="9337"/>
    <cellStyle name="T_ÿÿÿÿÿ_Bieu3ODA 2 2" xfId="9338"/>
    <cellStyle name="T_ÿÿÿÿÿ_Bieu3ODA 2 2 2" xfId="9339"/>
    <cellStyle name="T_ÿÿÿÿÿ_Bieu3ODA 2 3" xfId="9340"/>
    <cellStyle name="T_ÿÿÿÿÿ_Bieu3ODA 2 4" xfId="9341"/>
    <cellStyle name="T_ÿÿÿÿÿ_Bieu3ODA 3" xfId="9342"/>
    <cellStyle name="T_ÿÿÿÿÿ_Bieu3ODA 3 2" xfId="9343"/>
    <cellStyle name="T_ÿÿÿÿÿ_Bieu3ODA 4" xfId="9344"/>
    <cellStyle name="T_ÿÿÿÿÿ_Bieu3ODA 5" xfId="9345"/>
    <cellStyle name="T_ÿÿÿÿÿ_Bieu3ODA_!1 1 bao cao giao KH ve HTCMT vung TNB   12-12-2011" xfId="9346"/>
    <cellStyle name="T_ÿÿÿÿÿ_Bieu3ODA_!1 1 bao cao giao KH ve HTCMT vung TNB   12-12-2011 2" xfId="9347"/>
    <cellStyle name="T_ÿÿÿÿÿ_Bieu3ODA_!1 1 bao cao giao KH ve HTCMT vung TNB   12-12-2011 2 2" xfId="9348"/>
    <cellStyle name="T_ÿÿÿÿÿ_Bieu3ODA_!1 1 bao cao giao KH ve HTCMT vung TNB   12-12-2011 2 2 2" xfId="9349"/>
    <cellStyle name="T_ÿÿÿÿÿ_Bieu3ODA_!1 1 bao cao giao KH ve HTCMT vung TNB   12-12-2011 2 3" xfId="9350"/>
    <cellStyle name="T_ÿÿÿÿÿ_Bieu3ODA_!1 1 bao cao giao KH ve HTCMT vung TNB   12-12-2011 2 4" xfId="9351"/>
    <cellStyle name="T_ÿÿÿÿÿ_Bieu3ODA_!1 1 bao cao giao KH ve HTCMT vung TNB   12-12-2011 3" xfId="9352"/>
    <cellStyle name="T_ÿÿÿÿÿ_Bieu3ODA_!1 1 bao cao giao KH ve HTCMT vung TNB   12-12-2011 3 2" xfId="9353"/>
    <cellStyle name="T_ÿÿÿÿÿ_Bieu3ODA_!1 1 bao cao giao KH ve HTCMT vung TNB   12-12-2011 4" xfId="9354"/>
    <cellStyle name="T_ÿÿÿÿÿ_Bieu3ODA_!1 1 bao cao giao KH ve HTCMT vung TNB   12-12-2011 5" xfId="9355"/>
    <cellStyle name="T_ÿÿÿÿÿ_Bieu3ODA_KH TPCP vung TNB (03-1-2012)" xfId="9356"/>
    <cellStyle name="T_ÿÿÿÿÿ_Bieu3ODA_KH TPCP vung TNB (03-1-2012) 2" xfId="9357"/>
    <cellStyle name="T_ÿÿÿÿÿ_Bieu3ODA_KH TPCP vung TNB (03-1-2012) 2 2" xfId="9358"/>
    <cellStyle name="T_ÿÿÿÿÿ_Bieu3ODA_KH TPCP vung TNB (03-1-2012) 2 2 2" xfId="9359"/>
    <cellStyle name="T_ÿÿÿÿÿ_Bieu3ODA_KH TPCP vung TNB (03-1-2012) 2 3" xfId="9360"/>
    <cellStyle name="T_ÿÿÿÿÿ_Bieu3ODA_KH TPCP vung TNB (03-1-2012) 2 4" xfId="9361"/>
    <cellStyle name="T_ÿÿÿÿÿ_Bieu3ODA_KH TPCP vung TNB (03-1-2012) 3" xfId="9362"/>
    <cellStyle name="T_ÿÿÿÿÿ_Bieu3ODA_KH TPCP vung TNB (03-1-2012) 3 2" xfId="9363"/>
    <cellStyle name="T_ÿÿÿÿÿ_Bieu3ODA_KH TPCP vung TNB (03-1-2012) 4" xfId="9364"/>
    <cellStyle name="T_ÿÿÿÿÿ_Bieu3ODA_KH TPCP vung TNB (03-1-2012) 5" xfId="9365"/>
    <cellStyle name="T_ÿÿÿÿÿ_Bieu4HTMT" xfId="9366"/>
    <cellStyle name="T_ÿÿÿÿÿ_Bieu4HTMT 2" xfId="9367"/>
    <cellStyle name="T_ÿÿÿÿÿ_Bieu4HTMT 2 2" xfId="9368"/>
    <cellStyle name="T_ÿÿÿÿÿ_Bieu4HTMT 2 2 2" xfId="9369"/>
    <cellStyle name="T_ÿÿÿÿÿ_Bieu4HTMT 2 3" xfId="9370"/>
    <cellStyle name="T_ÿÿÿÿÿ_Bieu4HTMT 2 4" xfId="9371"/>
    <cellStyle name="T_ÿÿÿÿÿ_Bieu4HTMT 3" xfId="9372"/>
    <cellStyle name="T_ÿÿÿÿÿ_Bieu4HTMT 3 2" xfId="9373"/>
    <cellStyle name="T_ÿÿÿÿÿ_Bieu4HTMT 4" xfId="9374"/>
    <cellStyle name="T_ÿÿÿÿÿ_Bieu4HTMT 5" xfId="9375"/>
    <cellStyle name="T_ÿÿÿÿÿ_Bieu4HTMT_!1 1 bao cao giao KH ve HTCMT vung TNB   12-12-2011" xfId="9376"/>
    <cellStyle name="T_ÿÿÿÿÿ_Bieu4HTMT_!1 1 bao cao giao KH ve HTCMT vung TNB   12-12-2011 2" xfId="9377"/>
    <cellStyle name="T_ÿÿÿÿÿ_Bieu4HTMT_!1 1 bao cao giao KH ve HTCMT vung TNB   12-12-2011 2 2" xfId="9378"/>
    <cellStyle name="T_ÿÿÿÿÿ_Bieu4HTMT_!1 1 bao cao giao KH ve HTCMT vung TNB   12-12-2011 2 2 2" xfId="9379"/>
    <cellStyle name="T_ÿÿÿÿÿ_Bieu4HTMT_!1 1 bao cao giao KH ve HTCMT vung TNB   12-12-2011 2 3" xfId="9380"/>
    <cellStyle name="T_ÿÿÿÿÿ_Bieu4HTMT_!1 1 bao cao giao KH ve HTCMT vung TNB   12-12-2011 2 4" xfId="9381"/>
    <cellStyle name="T_ÿÿÿÿÿ_Bieu4HTMT_!1 1 bao cao giao KH ve HTCMT vung TNB   12-12-2011 3" xfId="9382"/>
    <cellStyle name="T_ÿÿÿÿÿ_Bieu4HTMT_!1 1 bao cao giao KH ve HTCMT vung TNB   12-12-2011 3 2" xfId="9383"/>
    <cellStyle name="T_ÿÿÿÿÿ_Bieu4HTMT_!1 1 bao cao giao KH ve HTCMT vung TNB   12-12-2011 4" xfId="9384"/>
    <cellStyle name="T_ÿÿÿÿÿ_Bieu4HTMT_!1 1 bao cao giao KH ve HTCMT vung TNB   12-12-2011 5" xfId="9385"/>
    <cellStyle name="T_ÿÿÿÿÿ_Bieu4HTMT_KH TPCP vung TNB (03-1-2012)" xfId="9386"/>
    <cellStyle name="T_ÿÿÿÿÿ_Bieu4HTMT_KH TPCP vung TNB (03-1-2012) 2" xfId="9387"/>
    <cellStyle name="T_ÿÿÿÿÿ_Bieu4HTMT_KH TPCP vung TNB (03-1-2012) 2 2" xfId="9388"/>
    <cellStyle name="T_ÿÿÿÿÿ_Bieu4HTMT_KH TPCP vung TNB (03-1-2012) 2 2 2" xfId="9389"/>
    <cellStyle name="T_ÿÿÿÿÿ_Bieu4HTMT_KH TPCP vung TNB (03-1-2012) 2 3" xfId="9390"/>
    <cellStyle name="T_ÿÿÿÿÿ_Bieu4HTMT_KH TPCP vung TNB (03-1-2012) 2 4" xfId="9391"/>
    <cellStyle name="T_ÿÿÿÿÿ_Bieu4HTMT_KH TPCP vung TNB (03-1-2012) 3" xfId="9392"/>
    <cellStyle name="T_ÿÿÿÿÿ_Bieu4HTMT_KH TPCP vung TNB (03-1-2012) 3 2" xfId="9393"/>
    <cellStyle name="T_ÿÿÿÿÿ_Bieu4HTMT_KH TPCP vung TNB (03-1-2012) 4" xfId="9394"/>
    <cellStyle name="T_ÿÿÿÿÿ_Bieu4HTMT_KH TPCP vung TNB (03-1-2012) 5" xfId="9395"/>
    <cellStyle name="T_ÿÿÿÿÿ_KH TPCP vung TNB (03-1-2012)" xfId="9396"/>
    <cellStyle name="T_ÿÿÿÿÿ_KH TPCP vung TNB (03-1-2012) 2" xfId="9397"/>
    <cellStyle name="T_ÿÿÿÿÿ_KH TPCP vung TNB (03-1-2012) 2 2" xfId="9398"/>
    <cellStyle name="T_ÿÿÿÿÿ_KH TPCP vung TNB (03-1-2012) 2 2 2" xfId="9399"/>
    <cellStyle name="T_ÿÿÿÿÿ_KH TPCP vung TNB (03-1-2012) 2 3" xfId="9400"/>
    <cellStyle name="T_ÿÿÿÿÿ_KH TPCP vung TNB (03-1-2012) 2 4" xfId="9401"/>
    <cellStyle name="T_ÿÿÿÿÿ_KH TPCP vung TNB (03-1-2012) 3" xfId="9402"/>
    <cellStyle name="T_ÿÿÿÿÿ_KH TPCP vung TNB (03-1-2012) 3 2" xfId="9403"/>
    <cellStyle name="T_ÿÿÿÿÿ_KH TPCP vung TNB (03-1-2012) 4" xfId="9404"/>
    <cellStyle name="T_ÿÿÿÿÿ_KH TPCP vung TNB (03-1-2012) 5" xfId="9405"/>
    <cellStyle name="T_ÿÿÿÿÿ_kien giang 2" xfId="9406"/>
    <cellStyle name="T_ÿÿÿÿÿ_kien giang 2 2" xfId="9407"/>
    <cellStyle name="T_ÿÿÿÿÿ_kien giang 2 2 2" xfId="9408"/>
    <cellStyle name="T_ÿÿÿÿÿ_kien giang 2 2 2 2" xfId="9409"/>
    <cellStyle name="T_ÿÿÿÿÿ_kien giang 2 2 3" xfId="9410"/>
    <cellStyle name="T_ÿÿÿÿÿ_kien giang 2 2 4" xfId="9411"/>
    <cellStyle name="T_ÿÿÿÿÿ_kien giang 2 3" xfId="9412"/>
    <cellStyle name="T_ÿÿÿÿÿ_kien giang 2 3 2" xfId="9413"/>
    <cellStyle name="T_ÿÿÿÿÿ_kien giang 2 4" xfId="9414"/>
    <cellStyle name="T_ÿÿÿÿÿ_kien giang 2 5" xfId="9415"/>
    <cellStyle name="T_ÿÿÿÿÿ_ra soat theo 7356" xfId="9416"/>
    <cellStyle name="T_ÿÿÿÿÿ_ra soat theo 7356 2" xfId="9417"/>
    <cellStyle name="T_ÿÿÿÿÿ_ra soat theo 7356_Bao cao no dong XDCB-9590-BYT-Rut gon" xfId="9418"/>
    <cellStyle name="T_ÿÿÿÿÿ_ra soat theo 7356_Bao cao no dong XDCB-9590-BYT-Rut gon 2" xfId="9419"/>
    <cellStyle name="T_ÿÿÿÿÿ_ra soat theo 7356_Bieu 11-TPCP KH 2013" xfId="9420"/>
    <cellStyle name="T_ÿÿÿÿÿ_ra soat theo 7356_Bieu 11-TPCP KH 2013 2" xfId="9421"/>
    <cellStyle name="T_ÿÿÿÿÿ_TONG HOP CHUNG 3.2.2012 (ban cuoi)" xfId="9422"/>
    <cellStyle name="T_ÿÿÿÿÿ_TONG HOP CHUNG 3.2.2012 (ban cuoi) 2" xfId="9423"/>
    <cellStyle name="T_ÿÿÿÿÿ_TONG HOP CHUNG 3.2.2012 (ban cuoi)_Bao cao no dong XDCB-9590-BYT-Rut gon" xfId="9424"/>
    <cellStyle name="T_ÿÿÿÿÿ_TONG HOP CHUNG 3.2.2012 (ban cuoi)_Bao cao no dong XDCB-9590-BYT-Rut gon 2" xfId="9425"/>
    <cellStyle name="Text Indent A" xfId="1328"/>
    <cellStyle name="Text Indent A 2" xfId="1329"/>
    <cellStyle name="Text Indent B" xfId="1330"/>
    <cellStyle name="Text Indent B 10" xfId="9426"/>
    <cellStyle name="Text Indent B 11" xfId="9427"/>
    <cellStyle name="Text Indent B 12" xfId="9428"/>
    <cellStyle name="Text Indent B 13" xfId="9429"/>
    <cellStyle name="Text Indent B 14" xfId="9430"/>
    <cellStyle name="Text Indent B 15" xfId="9431"/>
    <cellStyle name="Text Indent B 16" xfId="9432"/>
    <cellStyle name="Text Indent B 2" xfId="1331"/>
    <cellStyle name="Text Indent B 3" xfId="9433"/>
    <cellStyle name="Text Indent B 4" xfId="9434"/>
    <cellStyle name="Text Indent B 5" xfId="9435"/>
    <cellStyle name="Text Indent B 6" xfId="9436"/>
    <cellStyle name="Text Indent B 7" xfId="9437"/>
    <cellStyle name="Text Indent B 8" xfId="9438"/>
    <cellStyle name="Text Indent B 9" xfId="9439"/>
    <cellStyle name="Text Indent C" xfId="1332"/>
    <cellStyle name="Text Indent C 10" xfId="9440"/>
    <cellStyle name="Text Indent C 11" xfId="9441"/>
    <cellStyle name="Text Indent C 12" xfId="9442"/>
    <cellStyle name="Text Indent C 13" xfId="9443"/>
    <cellStyle name="Text Indent C 14" xfId="9444"/>
    <cellStyle name="Text Indent C 15" xfId="9445"/>
    <cellStyle name="Text Indent C 16" xfId="9446"/>
    <cellStyle name="Text Indent C 2" xfId="1333"/>
    <cellStyle name="Text Indent C 3" xfId="9447"/>
    <cellStyle name="Text Indent C 4" xfId="9448"/>
    <cellStyle name="Text Indent C 5" xfId="9449"/>
    <cellStyle name="Text Indent C 6" xfId="9450"/>
    <cellStyle name="Text Indent C 7" xfId="9451"/>
    <cellStyle name="Text Indent C 8" xfId="9452"/>
    <cellStyle name="Text Indent C 9" xfId="9453"/>
    <cellStyle name="th" xfId="1334"/>
    <cellStyle name="th 2" xfId="1335"/>
    <cellStyle name="th 2 2" xfId="9454"/>
    <cellStyle name="th 2 2 2" xfId="9455"/>
    <cellStyle name="th 2 3" xfId="9456"/>
    <cellStyle name="th 2 4" xfId="9457"/>
    <cellStyle name="th 3" xfId="9458"/>
    <cellStyle name="th 3 2" xfId="9459"/>
    <cellStyle name="th 4" xfId="9460"/>
    <cellStyle name="th 5" xfId="9461"/>
    <cellStyle name="þ_x005f_x001d_ð¤_x005f_x000c_¯þ_x005f_x0014__x005f_x000d_¨þU_x005f_x0001_À_x005f_x0004_ _x005f_x0015__x005f_x000f__x005f_x0001__x005f_x0001_" xfId="9462"/>
    <cellStyle name="þ_x005f_x001d_ð·_x005f_x000c_æþ'_x005f_x000d_ßþU_x005f_x0001_Ø_x005f_x0005_ü_x005f_x0014__x005f_x0007__x005f_x0001__x005f_x0001_" xfId="9463"/>
    <cellStyle name="þ_x005f_x001d_ðÇ%Uý—&amp;Hý9_x005f_x0008_Ÿ s_x005f_x000a__x005f_x0007__x005f_x0001__x005f_x0001_" xfId="9464"/>
    <cellStyle name="þ_x005f_x001d_ðK_x005f_x000c_Fý_x005f_x001b__x005f_x000d_9ýU_x005f_x0001_Ð_x005f_x0008_¦)_x005f_x0007__x005f_x0001__x005f_x0001_" xfId="946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9466"/>
    <cellStyle name="þ_x005f_x005f_x005f_x001d_ð·_x005f_x005f_x005f_x000c_æþ'_x005f_x005f_x005f_x000d_ßþU_x005f_x005f_x005f_x0001_Ø_x005f_x005f_x005f_x0005_ü_x005f_x005f_x005f_x0014__x005f_x005f_x005f_x0007__x005f_x005f_x005f_x0001__x005f_x005f_x005f_x0001_" xfId="9467"/>
    <cellStyle name="þ_x005f_x005f_x005f_x001d_ðÇ%Uý—&amp;Hý9_x005f_x005f_x005f_x0008_Ÿ s_x005f_x005f_x005f_x000a__x005f_x005f_x005f_x0007__x005f_x005f_x005f_x0001__x005f_x005f_x005f_x0001_" xfId="9468"/>
    <cellStyle name="þ_x005f_x005f_x005f_x001d_ðK_x005f_x005f_x005f_x000c_Fý_x005f_x005f_x005f_x001b__x005f_x005f_x005f_x000d_9ýU_x005f_x005f_x005f_x0001_Ð_x005f_x005f_x005f_x0008_¦)_x005f_x005f_x005f_x0007__x005f_x005f_x005f_x0001__x005f_x005f_x005f_x0001_" xfId="9469"/>
    <cellStyle name="than" xfId="9470"/>
    <cellStyle name="Thanh" xfId="1336"/>
    <cellStyle name="Thanh 2" xfId="1337"/>
    <cellStyle name="þ_x001d_ð¤_x000c_¯þ_x0014__x000a_¨þU_x0001_À_x0004_ _x0015__x000f__x0001__x0001_" xfId="1377"/>
    <cellStyle name="þ_x001d_ð¤_x000c_¯þ_x0014__x000d_¨þU_x0001_À_x0004_ _x0015__x000f__x0001__x0001_" xfId="1378"/>
    <cellStyle name="þ_x001d_ð·_x000c_æþ'_x000a_ßþU_x0001_Ø_x0005_ü_x0014__x0007__x0001__x0001_" xfId="1374"/>
    <cellStyle name="þ_x001d_ð·_x000c_æþ'_x000a_ßþU_x0001_Ø_x0005_ü_x0014__x0007__x0001__x0001_ 2" xfId="1375"/>
    <cellStyle name="þ_x001d_ð·_x000c_æþ'_x000d_ßþU_x0001_Ø_x0005_ü_x0014__x0007__x0001__x0001_" xfId="1376"/>
    <cellStyle name="þ_x001d_ðÇ%Uý—&amp;Hý9_x0008_Ÿ s_x000a__x0007__x0001__x0001_" xfId="1381"/>
    <cellStyle name="þ_x001d_ðÇ%Uý—&amp;Hý9_x0008_Ÿ s_x000a__x0007__x0001__x0001_ 2" xfId="1382"/>
    <cellStyle name="þ_x001d_ðÇ%Uý—&amp;Hý9_x0008_Ÿ s_x000a__x0007__x0001__x0001_ 3" xfId="9471"/>
    <cellStyle name="þ_x001d_ðÇ%Uý—&amp;Hý9_x0008_Ÿ s_x000d__x0007__x0001__x0001_" xfId="9472"/>
    <cellStyle name="þ_x001d_ðÇ%Uý—&amp;Hý9_x0008_Ÿ_x0009_s_x000a__x0007__x0001__x0001_" xfId="1379"/>
    <cellStyle name="þ_x001d_ðÇ%Uý—&amp;Hý9_x0008_Ÿ_x0009_s_x000a__x0007__x0001__x0001_ 2" xfId="1380"/>
    <cellStyle name="þ_x001d_ðK_x000c_Fý_x001b__x000a_9ýU_x0001_Ð_x0008_¦)_x0007__x0001__x0001_" xfId="1383"/>
    <cellStyle name="þ_x001d_ðK_x000c_Fý_x001b__x000d_9ýU_x0001_Ð_x0008_¦)_x0007__x0001__x0001_" xfId="1384"/>
    <cellStyle name="thuong-10" xfId="9473"/>
    <cellStyle name="thuong-10 2" xfId="9474"/>
    <cellStyle name="thuong-11" xfId="9475"/>
    <cellStyle name="thuong-11 2" xfId="9476"/>
    <cellStyle name="thuong-11 2 2" xfId="9477"/>
    <cellStyle name="thuong-11 3" xfId="9478"/>
    <cellStyle name="Thuyet minh" xfId="1338"/>
    <cellStyle name="Thuyet minh 2" xfId="1339"/>
    <cellStyle name="Tickmark" xfId="9479"/>
    <cellStyle name="Tien1" xfId="9480"/>
    <cellStyle name="Tien1 2" xfId="9481"/>
    <cellStyle name="Tieu_de_2" xfId="9482"/>
    <cellStyle name="Times New Roman" xfId="9483"/>
    <cellStyle name="tit1" xfId="9484"/>
    <cellStyle name="tit2" xfId="9485"/>
    <cellStyle name="tit2 2" xfId="9486"/>
    <cellStyle name="tit2 2 2" xfId="9487"/>
    <cellStyle name="tit2 2 2 2" xfId="9488"/>
    <cellStyle name="tit2 2 2 2 2" xfId="9489"/>
    <cellStyle name="tit2 2 2 3" xfId="9490"/>
    <cellStyle name="tit2 2 3" xfId="9491"/>
    <cellStyle name="tit2 2 3 2" xfId="9492"/>
    <cellStyle name="tit2 2 4" xfId="9493"/>
    <cellStyle name="tit2 2 4 2" xfId="9494"/>
    <cellStyle name="tit2 2 5" xfId="9495"/>
    <cellStyle name="tit2 3" xfId="9496"/>
    <cellStyle name="tit2 3 2" xfId="9497"/>
    <cellStyle name="tit2 3 2 2" xfId="9498"/>
    <cellStyle name="tit2 3 3" xfId="9499"/>
    <cellStyle name="tit2 4" xfId="9500"/>
    <cellStyle name="tit2 4 2" xfId="9501"/>
    <cellStyle name="tit2 5" xfId="9502"/>
    <cellStyle name="tit2 5 2" xfId="9503"/>
    <cellStyle name="tit2 6" xfId="9504"/>
    <cellStyle name="tit3" xfId="9505"/>
    <cellStyle name="tit4" xfId="9506"/>
    <cellStyle name="tit4 2" xfId="9507"/>
    <cellStyle name="Title 2" xfId="1340"/>
    <cellStyle name="TitleCol" xfId="1341"/>
    <cellStyle name="TitleCol 2" xfId="1342"/>
    <cellStyle name="Tong so" xfId="9508"/>
    <cellStyle name="tong so 1" xfId="9509"/>
    <cellStyle name="tong so 1 2" xfId="9510"/>
    <cellStyle name="Tong so_Bieu KHPTLN 2016-2020" xfId="9511"/>
    <cellStyle name="Tongcong" xfId="9512"/>
    <cellStyle name="Tongcong 2" xfId="9513"/>
    <cellStyle name="Total 2" xfId="1343"/>
    <cellStyle name="Total 2 2" xfId="9514"/>
    <cellStyle name="Total 2 2 2" xfId="9515"/>
    <cellStyle name="Total 2 2 2 2" xfId="9516"/>
    <cellStyle name="Total 2 2 3" xfId="9517"/>
    <cellStyle name="Total 2 3" xfId="9518"/>
    <cellStyle name="Total 2 3 2" xfId="9519"/>
    <cellStyle name="Total 2 4" xfId="9520"/>
    <cellStyle name="Total 2 4 2" xfId="9521"/>
    <cellStyle name="Total 2 5" xfId="9522"/>
    <cellStyle name="Total 3" xfId="1344"/>
    <cellStyle name="TotalGra" xfId="1345"/>
    <cellStyle name="TotalGra 2" xfId="1346"/>
    <cellStyle name="trang" xfId="9523"/>
    <cellStyle name="tt1" xfId="9524"/>
    <cellStyle name="Tusental (0)_pldt" xfId="9525"/>
    <cellStyle name="Tusental_pldt" xfId="9526"/>
    <cellStyle name="ux_3_¼­¿ï-¾È»ê" xfId="9527"/>
    <cellStyle name="Valuta (0)_CALPREZZ" xfId="9528"/>
    <cellStyle name="Valuta_ PESO ELETTR." xfId="9529"/>
    <cellStyle name="VANG1" xfId="9530"/>
    <cellStyle name="VANG1 2" xfId="9531"/>
    <cellStyle name="VANG1 2 2" xfId="9532"/>
    <cellStyle name="VANG1 3" xfId="9533"/>
    <cellStyle name="viet" xfId="1347"/>
    <cellStyle name="viet 2" xfId="1348"/>
    <cellStyle name="viet2" xfId="1349"/>
    <cellStyle name="viet2 2" xfId="1350"/>
    <cellStyle name="viet2 2 2" xfId="9534"/>
    <cellStyle name="viet2 2 2 2" xfId="9535"/>
    <cellStyle name="viet2 3" xfId="9536"/>
    <cellStyle name="viet2 3 2" xfId="9537"/>
    <cellStyle name="VLB-GTKÕ" xfId="9538"/>
    <cellStyle name="VLB-GTKÕ 2" xfId="9539"/>
    <cellStyle name="VN new romanNormal" xfId="9540"/>
    <cellStyle name="VN new romanNormal 2" xfId="9541"/>
    <cellStyle name="VN new romanNormal 2 2" xfId="9542"/>
    <cellStyle name="VN new romanNormal 3" xfId="9543"/>
    <cellStyle name="VN new romanNormal 3 2" xfId="9544"/>
    <cellStyle name="VN new romanNormal_05-12  KH trung han 2016-2020 - Liem Thinh edited" xfId="9545"/>
    <cellStyle name="Vn Time 13" xfId="1351"/>
    <cellStyle name="Vn Time 13 2" xfId="1352"/>
    <cellStyle name="Vn Time 14" xfId="1353"/>
    <cellStyle name="Vn Time 14 2" xfId="1354"/>
    <cellStyle name="Vn Time 14 3" xfId="1355"/>
    <cellStyle name="VN time new roman" xfId="9546"/>
    <cellStyle name="VN time new roman 2" xfId="9547"/>
    <cellStyle name="VN time new roman 2 2" xfId="9548"/>
    <cellStyle name="VN time new roman 3" xfId="9549"/>
    <cellStyle name="VN time new roman 3 2" xfId="9550"/>
    <cellStyle name="VN time new roman_05-12  KH trung han 2016-2020 - Liem Thinh edited" xfId="9551"/>
    <cellStyle name="vn_time" xfId="1356"/>
    <cellStyle name="vnbo" xfId="1357"/>
    <cellStyle name="vnbo 2" xfId="1358"/>
    <cellStyle name="vnbo 2 2" xfId="9552"/>
    <cellStyle name="vnbo 2 2 2" xfId="9553"/>
    <cellStyle name="vnbo 2 2 2 2" xfId="9554"/>
    <cellStyle name="vnbo 2 2 3" xfId="9555"/>
    <cellStyle name="vnbo 2 3" xfId="9556"/>
    <cellStyle name="vnbo 2 3 2" xfId="9557"/>
    <cellStyle name="vnbo 2 4" xfId="9558"/>
    <cellStyle name="vnbo 2 4 2" xfId="9559"/>
    <cellStyle name="vnbo 2 5" xfId="9560"/>
    <cellStyle name="vnbo 3" xfId="9561"/>
    <cellStyle name="vnbo 3 2" xfId="9562"/>
    <cellStyle name="vnbo 3 2 2" xfId="9563"/>
    <cellStyle name="vnbo 3 2 2 2" xfId="9564"/>
    <cellStyle name="vnbo 3 2 3" xfId="9565"/>
    <cellStyle name="vnbo 3 3" xfId="9566"/>
    <cellStyle name="vnbo 3 3 2" xfId="9567"/>
    <cellStyle name="vnbo 3 4" xfId="9568"/>
    <cellStyle name="vnbo 3 4 2" xfId="9569"/>
    <cellStyle name="vnbo 3 5" xfId="9570"/>
    <cellStyle name="vnbo 4" xfId="9571"/>
    <cellStyle name="vnbo 4 2" xfId="9572"/>
    <cellStyle name="vnbo 4 2 2" xfId="9573"/>
    <cellStyle name="vnbo 4 3" xfId="9574"/>
    <cellStyle name="vnbo 5" xfId="9575"/>
    <cellStyle name="vnbo 5 2" xfId="9576"/>
    <cellStyle name="vnbo 6" xfId="9577"/>
    <cellStyle name="vnbo 6 2" xfId="9578"/>
    <cellStyle name="vnbo 7" xfId="9579"/>
    <cellStyle name="vnhead1" xfId="1359"/>
    <cellStyle name="vnhead1 2" xfId="1360"/>
    <cellStyle name="vnhead1 2 2" xfId="9580"/>
    <cellStyle name="vnhead1 2 2 2" xfId="9581"/>
    <cellStyle name="vnhead1 3" xfId="9582"/>
    <cellStyle name="vnhead1 3 2" xfId="9583"/>
    <cellStyle name="vnhead2" xfId="1361"/>
    <cellStyle name="vnhead2 2" xfId="1362"/>
    <cellStyle name="vnhead2 2 2" xfId="9584"/>
    <cellStyle name="vnhead2 2 2 2" xfId="9585"/>
    <cellStyle name="vnhead2 2 2 2 2" xfId="9586"/>
    <cellStyle name="vnhead2 2 2 3" xfId="9587"/>
    <cellStyle name="vnhead2 2 3" xfId="9588"/>
    <cellStyle name="vnhead2 2 3 2" xfId="9589"/>
    <cellStyle name="vnhead2 2 4" xfId="9590"/>
    <cellStyle name="vnhead2 2 4 2" xfId="9591"/>
    <cellStyle name="vnhead2 2 5" xfId="9592"/>
    <cellStyle name="vnhead2 3" xfId="9593"/>
    <cellStyle name="vnhead2 3 2" xfId="9594"/>
    <cellStyle name="vnhead2 3 2 2" xfId="9595"/>
    <cellStyle name="vnhead2 3 2 2 2" xfId="9596"/>
    <cellStyle name="vnhead2 3 2 3" xfId="9597"/>
    <cellStyle name="vnhead2 3 3" xfId="9598"/>
    <cellStyle name="vnhead2 3 3 2" xfId="9599"/>
    <cellStyle name="vnhead2 3 4" xfId="9600"/>
    <cellStyle name="vnhead2 3 4 2" xfId="9601"/>
    <cellStyle name="vnhead2 3 5" xfId="9602"/>
    <cellStyle name="vnhead2 4" xfId="9603"/>
    <cellStyle name="vnhead2 4 2" xfId="9604"/>
    <cellStyle name="vnhead2 4 2 2" xfId="9605"/>
    <cellStyle name="vnhead2 4 3" xfId="9606"/>
    <cellStyle name="vnhead2 5" xfId="9607"/>
    <cellStyle name="vnhead2 5 2" xfId="9608"/>
    <cellStyle name="vnhead2 6" xfId="9609"/>
    <cellStyle name="vnhead2 6 2" xfId="9610"/>
    <cellStyle name="vnhead2 7" xfId="9611"/>
    <cellStyle name="vnhead3" xfId="1363"/>
    <cellStyle name="vnhead3 2" xfId="1364"/>
    <cellStyle name="vnhead3 2 2" xfId="9612"/>
    <cellStyle name="vnhead3 2 2 2" xfId="9613"/>
    <cellStyle name="vnhead3 2 2 2 2" xfId="9614"/>
    <cellStyle name="vnhead3 2 2 3" xfId="9615"/>
    <cellStyle name="vnhead3 2 3" xfId="9616"/>
    <cellStyle name="vnhead3 2 3 2" xfId="9617"/>
    <cellStyle name="vnhead3 2 4" xfId="9618"/>
    <cellStyle name="vnhead3 2 4 2" xfId="9619"/>
    <cellStyle name="vnhead3 2 5" xfId="9620"/>
    <cellStyle name="vnhead3 3" xfId="9621"/>
    <cellStyle name="vnhead3 3 2" xfId="9622"/>
    <cellStyle name="vnhead3 3 2 2" xfId="9623"/>
    <cellStyle name="vnhead3 3 2 2 2" xfId="9624"/>
    <cellStyle name="vnhead3 3 2 3" xfId="9625"/>
    <cellStyle name="vnhead3 3 3" xfId="9626"/>
    <cellStyle name="vnhead3 3 3 2" xfId="9627"/>
    <cellStyle name="vnhead3 3 4" xfId="9628"/>
    <cellStyle name="vnhead3 3 4 2" xfId="9629"/>
    <cellStyle name="vnhead3 3 5" xfId="9630"/>
    <cellStyle name="vnhead3 4" xfId="9631"/>
    <cellStyle name="vnhead3 4 2" xfId="9632"/>
    <cellStyle name="vnhead3 4 2 2" xfId="9633"/>
    <cellStyle name="vnhead3 4 3" xfId="9634"/>
    <cellStyle name="vnhead3 5" xfId="9635"/>
    <cellStyle name="vnhead3 5 2" xfId="9636"/>
    <cellStyle name="vnhead3 6" xfId="9637"/>
    <cellStyle name="vnhead3 6 2" xfId="9638"/>
    <cellStyle name="vnhead3 7" xfId="9639"/>
    <cellStyle name="vnhead4" xfId="1365"/>
    <cellStyle name="vntxt1" xfId="1366"/>
    <cellStyle name="vntxt1 10" xfId="9640"/>
    <cellStyle name="vntxt1 11" xfId="9641"/>
    <cellStyle name="vntxt1 12" xfId="9642"/>
    <cellStyle name="vntxt1 13" xfId="9643"/>
    <cellStyle name="vntxt1 14" xfId="9644"/>
    <cellStyle name="vntxt1 15" xfId="9645"/>
    <cellStyle name="vntxt1 16" xfId="9646"/>
    <cellStyle name="vntxt1 2" xfId="1367"/>
    <cellStyle name="vntxt1 3" xfId="9647"/>
    <cellStyle name="vntxt1 4" xfId="9648"/>
    <cellStyle name="vntxt1 5" xfId="9649"/>
    <cellStyle name="vntxt1 6" xfId="9650"/>
    <cellStyle name="vntxt1 7" xfId="9651"/>
    <cellStyle name="vntxt1 8" xfId="9652"/>
    <cellStyle name="vntxt1 9" xfId="9653"/>
    <cellStyle name="vntxt1_05-12  KH trung han 2016-2020 - Liem Thinh edited" xfId="9654"/>
    <cellStyle name="vntxt2" xfId="1368"/>
    <cellStyle name="vntxt2 2" xfId="1369"/>
    <cellStyle name="W?hrung [0]_35ERI8T2gbIEMixb4v26icuOo" xfId="9655"/>
    <cellStyle name="W?hrung_35ERI8T2gbIEMixb4v26icuOo" xfId="9656"/>
    <cellStyle name="Währung [0]_68574_Materialbedarfsliste" xfId="9657"/>
    <cellStyle name="Währung_68574_Materialbedarfsliste" xfId="9658"/>
    <cellStyle name="Walutowy [0]_Invoices2001Slovakia" xfId="1370"/>
    <cellStyle name="Walutowy_Invoices2001Slovakia" xfId="1371"/>
    <cellStyle name="Warning Text 2" xfId="1372"/>
    <cellStyle name="wrap" xfId="9659"/>
    <cellStyle name="Wไhrung [0]_35ERI8T2gbIEMixb4v26icuOo" xfId="9660"/>
    <cellStyle name="Wไhrung_35ERI8T2gbIEMixb4v26icuOo" xfId="9661"/>
    <cellStyle name="xan1" xfId="9662"/>
    <cellStyle name="xuan" xfId="1373"/>
    <cellStyle name="y" xfId="9663"/>
    <cellStyle name="y 2" xfId="9664"/>
    <cellStyle name="y 2 2" xfId="9665"/>
    <cellStyle name="y 3" xfId="9666"/>
    <cellStyle name="Ý kh¸c_B¶ng 1 (2)" xfId="9667"/>
    <cellStyle name="เครื่องหมายสกุลเงิน [0]_FTC_OFFER" xfId="1385"/>
    <cellStyle name="เครื่องหมายสกุลเงิน_FTC_OFFER" xfId="1386"/>
    <cellStyle name="ปกติ_FTC_OFFER" xfId="1387"/>
    <cellStyle name=" [0.00]_ Att. 1- Cover" xfId="1405"/>
    <cellStyle name="_ Att. 1- Cover" xfId="1406"/>
    <cellStyle name="?_ Att. 1- Cover" xfId="1407"/>
    <cellStyle name="똿뗦먛귟 [0.00]_PRODUCT DETAIL Q1" xfId="1388"/>
    <cellStyle name="똿뗦먛귟_PRODUCT DETAIL Q1" xfId="1389"/>
    <cellStyle name="믅됞 [0.00]_PRODUCT DETAIL Q1" xfId="1390"/>
    <cellStyle name="믅됞_PRODUCT DETAIL Q1" xfId="1391"/>
    <cellStyle name="백분율_††††† " xfId="9668"/>
    <cellStyle name="뷭?_BOOKSHIP" xfId="1392"/>
    <cellStyle name="안건회계법인" xfId="9669"/>
    <cellStyle name="콤맀_Sheet1_총괄표 (수출입) (2)" xfId="9670"/>
    <cellStyle name="콤마 [ - 유형1" xfId="9671"/>
    <cellStyle name="콤마 [ - 유형2" xfId="9672"/>
    <cellStyle name="콤마 [ - 유형3" xfId="9673"/>
    <cellStyle name="콤마 [ - 유형4" xfId="9674"/>
    <cellStyle name="콤마 [ - 유형5" xfId="9675"/>
    <cellStyle name="콤마 [ - 유형6" xfId="9676"/>
    <cellStyle name="콤마 [ - 유형7" xfId="9677"/>
    <cellStyle name="콤마 [ - 유형8" xfId="9678"/>
    <cellStyle name="콤마 [0]_ 비목별 월별기술 " xfId="1393"/>
    <cellStyle name="콤마_ 비목별 월별기술 " xfId="1394"/>
    <cellStyle name="통화 [0]_††††† " xfId="9679"/>
    <cellStyle name="통화_††††† " xfId="9680"/>
    <cellStyle name="표섀_변경(최종)" xfId="9681"/>
    <cellStyle name="표준_ 97년 경영분석(안)" xfId="9682"/>
    <cellStyle name="표줠_Sheet1_1_총괄표 (수출입) (2)" xfId="9683"/>
    <cellStyle name="一般_00Q3902REV.1" xfId="1395"/>
    <cellStyle name="千分位[0]_00Q3902REV.1" xfId="1397"/>
    <cellStyle name="千分位_00Q3902REV.1" xfId="1396"/>
    <cellStyle name="桁区切り [0.00]_BE-BQ" xfId="1398"/>
    <cellStyle name="桁区切り_BE-BQ" xfId="1399"/>
    <cellStyle name="標準_(A1)BOQ " xfId="9684"/>
    <cellStyle name="貨幣 [0]_00Q3902REV.1" xfId="1400"/>
    <cellStyle name="貨幣[0]_BRE" xfId="1402"/>
    <cellStyle name="貨幣_00Q3902REV.1" xfId="1401"/>
    <cellStyle name="通貨 [0.00]_BE-BQ" xfId="1403"/>
    <cellStyle name="通貨_BE-BQ" xfId="1404"/>
  </cellStyles>
  <dxfs count="6">
    <dxf>
      <fill>
        <patternFill>
          <bgColor indexed="10"/>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uanhiep/Dropbox/Ha/Du%20toan/2020/Xay%20dung%20Du%20toan%202020/Vong%2015%20-%20Trinh%20HDND%20tinh%20sau%20tiep%20thu%20y%20kien%20chi%20dao%20cua%20Bi%20thu/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uanhiep/Dropbox/Ha/Du%20toan/2020/Xay%20dung%20Du%20toan%202020/Vong%2015%20-%20Trinh%20HDND%20tinh%20sau%20tiep%20thu%20y%20kien%20chi%20dao%20cua%20Bi%20thu/STA022-N2/Construction/WORKS/6787/civil/final/option/6787CWFASE2CASE2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hu%20bieu%20kem%20NQ_KH2020_1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ranh hong"/>
      <sheetName val="V-M(Bdinh)"/>
      <sheetName val="PT ksat"/>
      <sheetName val="LUONG KS"/>
      <sheetName val="May"/>
      <sheetName val="heso"/>
      <sheetName val="PTDG"/>
      <sheetName val="THDT"/>
      <sheetName val="VAT LIEU"/>
      <sheetName val="DTCT"/>
      <sheetName val="Chi tiết Goc -AB"/>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A1.CN"/>
      <sheetName val="VL"/>
      <sheetName val="PTDG"/>
      <sheetName val="phuluc1"/>
      <sheetName val="So doi chieu LC"/>
      <sheetName val="CTG"/>
      <sheetName val="CBKC-110"/>
      <sheetName val="dnc4"/>
      <sheetName val="침하계"/>
      <sheetName val="BETON"/>
      <sheetName val="갑지"/>
      <sheetName val="24-ACM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y"/>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MB BACH DANG"/>
      <sheetName val="NGUON VON"/>
      <sheetName val="BIEU TONG HOP KH VON"/>
      <sheetName val="THU VON UNG DIA PHUONG"/>
      <sheetName val="BI NS TW IN UBND"/>
      <sheetName val="02a"/>
      <sheetName val="BIII ODA TRONG NUOC"/>
      <sheetName val="BIII ODA NGOAI NUOC "/>
      <sheetName val=" 4 Ke hoach 2020"/>
      <sheetName val="5 BI NS TW"/>
      <sheetName val="6 ODA chuan"/>
      <sheetName val="KE HOACH"/>
      <sheetName val="PB 7 NTM"/>
      <sheetName val="PB 8 CT135 chuan"/>
      <sheetName val="PB 8 CT 135"/>
      <sheetName val="PB 9 Cham diem"/>
      <sheetName val="PB 3 Xổ số"/>
      <sheetName val="PB 4 Đất"/>
      <sheetName val="Du kien thu hoi năm 2020"/>
      <sheetName val="B3 BS VON"/>
      <sheetName val="BS Trung hạn"/>
      <sheetName val="NHAT KY"/>
      <sheetName val="Biểu 10"/>
      <sheetName val="PB 11 QUYET TOAN "/>
      <sheetName val="NHAT KY 29"/>
      <sheetName val="BI NS TW (2)"/>
      <sheetName val="NHAT KY (2)"/>
      <sheetName val=" Ke hoach 2020 đấu giá đất"/>
    </sheetNames>
    <sheetDataSet>
      <sheetData sheetId="0" refreshError="1"/>
      <sheetData sheetId="1">
        <row r="7">
          <cell r="C7">
            <v>8427505</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4">
          <cell r="BR4">
            <v>673505.00035599992</v>
          </cell>
        </row>
        <row r="17">
          <cell r="S17">
            <v>7870698.6258540004</v>
          </cell>
        </row>
        <row r="18">
          <cell r="B18" t="str">
            <v>Các nhiệm vụ chi đầu tư đã được cụ thể hóa cần ưu tiên</v>
          </cell>
        </row>
        <row r="26">
          <cell r="B26" t="str">
            <v>Hỗ trợ Doanh nghiệp đầu tư vào lĩnh vực nông nghiệp, nông thôn theo Nghị định số 57/2018/NĐ-CP</v>
          </cell>
        </row>
        <row r="35">
          <cell r="B35" t="str">
            <v>Vốn chuẩn bị đầu tư</v>
          </cell>
        </row>
        <row r="59">
          <cell r="B59" t="str">
            <v xml:space="preserve">Công trình, dự án chuyển tiếp </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8"/>
  <sheetViews>
    <sheetView showZeros="0" tabSelected="1" zoomScaleNormal="100" workbookViewId="0">
      <selection activeCell="E21" sqref="E21"/>
    </sheetView>
  </sheetViews>
  <sheetFormatPr defaultColWidth="11.42578125" defaultRowHeight="15"/>
  <cols>
    <col min="1" max="1" width="5.85546875" style="452" customWidth="1"/>
    <col min="2" max="2" width="51.28515625" style="452" customWidth="1"/>
    <col min="3" max="4" width="12.85546875" style="452" hidden="1" customWidth="1"/>
    <col min="5" max="5" width="17" style="452" customWidth="1"/>
    <col min="6" max="6" width="21" style="452" customWidth="1"/>
    <col min="7" max="8" width="11.28515625" style="452" hidden="1" customWidth="1"/>
    <col min="9" max="10" width="0" style="452" hidden="1" customWidth="1"/>
    <col min="11" max="16384" width="11.42578125" style="452"/>
  </cols>
  <sheetData>
    <row r="1" spans="1:8" ht="14.1" customHeight="1">
      <c r="A1" s="1050" t="s">
        <v>0</v>
      </c>
      <c r="B1" s="1050"/>
      <c r="C1" s="1050"/>
      <c r="D1" s="1050"/>
      <c r="E1" s="1050"/>
      <c r="F1" s="1050"/>
      <c r="G1" s="1237"/>
      <c r="H1" s="1237"/>
    </row>
    <row r="2" spans="1:8" ht="18.75">
      <c r="A2" s="1238" t="s">
        <v>1</v>
      </c>
      <c r="B2" s="1238"/>
      <c r="C2" s="1238"/>
      <c r="D2" s="1238"/>
      <c r="E2" s="1238"/>
      <c r="F2" s="1238"/>
      <c r="G2" s="1238"/>
      <c r="H2" s="1238"/>
    </row>
    <row r="3" spans="1:8" ht="14.1" customHeight="1">
      <c r="A3" s="1239" t="s">
        <v>1137</v>
      </c>
      <c r="B3" s="1239"/>
      <c r="C3" s="1239"/>
      <c r="D3" s="1239"/>
      <c r="E3" s="1239"/>
      <c r="F3" s="1239"/>
      <c r="G3" s="1239"/>
      <c r="H3" s="1239"/>
    </row>
    <row r="4" spans="1:8">
      <c r="D4" s="1051" t="s">
        <v>2</v>
      </c>
      <c r="E4" s="1051"/>
      <c r="F4" s="537"/>
    </row>
    <row r="5" spans="1:8">
      <c r="A5" s="1240" t="s">
        <v>3</v>
      </c>
      <c r="B5" s="1240" t="s">
        <v>4</v>
      </c>
      <c r="C5" s="1240" t="s">
        <v>5</v>
      </c>
      <c r="D5" s="1240" t="s">
        <v>6</v>
      </c>
      <c r="E5" s="1240" t="s">
        <v>7</v>
      </c>
      <c r="F5" s="1240" t="s">
        <v>723</v>
      </c>
      <c r="G5" s="1240" t="s">
        <v>8</v>
      </c>
      <c r="H5" s="1240"/>
    </row>
    <row r="6" spans="1:8" ht="51.75" customHeight="1">
      <c r="A6" s="1240"/>
      <c r="B6" s="1240"/>
      <c r="C6" s="1240"/>
      <c r="D6" s="1240"/>
      <c r="E6" s="1240"/>
      <c r="F6" s="1240"/>
      <c r="G6" s="1241" t="s">
        <v>9</v>
      </c>
      <c r="H6" s="1241" t="s">
        <v>10</v>
      </c>
    </row>
    <row r="7" spans="1:8" hidden="1">
      <c r="A7" s="1242" t="s">
        <v>11</v>
      </c>
      <c r="B7" s="1242" t="s">
        <v>12</v>
      </c>
      <c r="C7" s="1242">
        <v>1</v>
      </c>
      <c r="D7" s="1242">
        <v>2</v>
      </c>
      <c r="E7" s="1242">
        <v>3</v>
      </c>
      <c r="F7" s="1242"/>
      <c r="G7" s="1242">
        <v>4</v>
      </c>
      <c r="H7" s="1242">
        <v>5</v>
      </c>
    </row>
    <row r="8" spans="1:8" s="1248" customFormat="1" ht="23.65" customHeight="1">
      <c r="A8" s="1243" t="s">
        <v>11</v>
      </c>
      <c r="B8" s="1244" t="s">
        <v>13</v>
      </c>
      <c r="C8" s="1245">
        <v>26028176.18333333</v>
      </c>
      <c r="D8" s="1245">
        <v>29865368.621199682</v>
      </c>
      <c r="E8" s="1245">
        <v>29051785.300000001</v>
      </c>
      <c r="F8" s="1245"/>
      <c r="G8" s="1246">
        <v>3023609.1166666709</v>
      </c>
      <c r="H8" s="1247">
        <v>1.1161667684807968</v>
      </c>
    </row>
    <row r="9" spans="1:8" s="1248" customFormat="1" ht="21.95" customHeight="1">
      <c r="A9" s="1243" t="s">
        <v>14</v>
      </c>
      <c r="B9" s="1244" t="s">
        <v>15</v>
      </c>
      <c r="C9" s="1245">
        <v>24614018.18333333</v>
      </c>
      <c r="D9" s="1245">
        <v>25412180.203434922</v>
      </c>
      <c r="E9" s="1245">
        <v>27813511.300000001</v>
      </c>
      <c r="F9" s="1245"/>
      <c r="G9" s="1246">
        <v>3199493.1166666709</v>
      </c>
      <c r="H9" s="1247">
        <v>1.1299866235913125</v>
      </c>
    </row>
    <row r="10" spans="1:8">
      <c r="A10" s="1249" t="s">
        <v>16</v>
      </c>
      <c r="B10" s="1250" t="s">
        <v>17</v>
      </c>
      <c r="C10" s="1251">
        <v>14649843.399999997</v>
      </c>
      <c r="D10" s="1251">
        <v>15380249.85343492</v>
      </c>
      <c r="E10" s="1251">
        <v>16698646.500000002</v>
      </c>
      <c r="F10" s="1251"/>
      <c r="G10" s="1252">
        <v>2048803.1000000052</v>
      </c>
      <c r="H10" s="1253">
        <v>1.139851535887408</v>
      </c>
    </row>
    <row r="11" spans="1:8">
      <c r="A11" s="1249" t="s">
        <v>16</v>
      </c>
      <c r="B11" s="1250" t="s">
        <v>18</v>
      </c>
      <c r="C11" s="1251">
        <v>9964174.7833333332</v>
      </c>
      <c r="D11" s="1251">
        <v>10031930.350000001</v>
      </c>
      <c r="E11" s="1251">
        <v>11114864.799999999</v>
      </c>
      <c r="F11" s="1251"/>
      <c r="G11" s="1252">
        <v>1150690.0166666657</v>
      </c>
      <c r="H11" s="1253">
        <v>1.115482721016835</v>
      </c>
    </row>
    <row r="12" spans="1:8" s="1248" customFormat="1" ht="14.25">
      <c r="A12" s="1243" t="s">
        <v>19</v>
      </c>
      <c r="B12" s="1244" t="s">
        <v>20</v>
      </c>
      <c r="C12" s="1245">
        <v>1414158</v>
      </c>
      <c r="D12" s="1245">
        <v>1705757</v>
      </c>
      <c r="E12" s="1245">
        <v>1238274</v>
      </c>
      <c r="F12" s="1245"/>
      <c r="G12" s="1246">
        <v>-175884</v>
      </c>
      <c r="H12" s="1247">
        <v>0.87562634443958876</v>
      </c>
    </row>
    <row r="13" spans="1:8">
      <c r="A13" s="1249">
        <v>1</v>
      </c>
      <c r="B13" s="1250" t="s">
        <v>21</v>
      </c>
      <c r="C13" s="1251">
        <v>0</v>
      </c>
      <c r="D13" s="1251">
        <v>0</v>
      </c>
      <c r="E13" s="1251"/>
      <c r="F13" s="1251"/>
      <c r="G13" s="1246"/>
      <c r="H13" s="1247"/>
    </row>
    <row r="14" spans="1:8">
      <c r="A14" s="1249">
        <v>2</v>
      </c>
      <c r="B14" s="1250" t="s">
        <v>22</v>
      </c>
      <c r="C14" s="1251">
        <v>1414158</v>
      </c>
      <c r="D14" s="1251">
        <v>1705757</v>
      </c>
      <c r="E14" s="1251">
        <v>1238274</v>
      </c>
      <c r="F14" s="1251"/>
      <c r="G14" s="1252">
        <v>-175884</v>
      </c>
      <c r="H14" s="1253">
        <v>0.87562634443958876</v>
      </c>
    </row>
    <row r="15" spans="1:8" hidden="1">
      <c r="A15" s="1243" t="s">
        <v>23</v>
      </c>
      <c r="B15" s="1244" t="s">
        <v>24</v>
      </c>
      <c r="C15" s="1251">
        <v>0</v>
      </c>
      <c r="D15" s="1251">
        <v>0</v>
      </c>
      <c r="E15" s="1251"/>
      <c r="F15" s="1251"/>
      <c r="G15" s="1246"/>
      <c r="H15" s="1247"/>
    </row>
    <row r="16" spans="1:8" hidden="1">
      <c r="A16" s="1243" t="s">
        <v>25</v>
      </c>
      <c r="B16" s="1244" t="s">
        <v>26</v>
      </c>
      <c r="C16" s="1245"/>
      <c r="D16" s="1245"/>
      <c r="E16" s="1245"/>
      <c r="F16" s="1245"/>
      <c r="G16" s="1246"/>
      <c r="H16" s="1247"/>
    </row>
    <row r="17" spans="1:10" ht="41.65" hidden="1" customHeight="1">
      <c r="A17" s="1243" t="s">
        <v>27</v>
      </c>
      <c r="B17" s="1244" t="s">
        <v>757</v>
      </c>
      <c r="C17" s="1245"/>
      <c r="D17" s="1245">
        <v>2747431.4177647624</v>
      </c>
      <c r="E17" s="1245"/>
      <c r="F17" s="1245"/>
      <c r="G17" s="1246"/>
      <c r="H17" s="1247"/>
    </row>
    <row r="18" spans="1:10" ht="21.4" customHeight="1">
      <c r="A18" s="1243" t="s">
        <v>12</v>
      </c>
      <c r="B18" s="1244" t="s">
        <v>28</v>
      </c>
      <c r="C18" s="1245">
        <v>26208788</v>
      </c>
      <c r="D18" s="1245">
        <v>30045980</v>
      </c>
      <c r="E18" s="1245">
        <v>29156785.175999999</v>
      </c>
      <c r="F18" s="1245"/>
      <c r="G18" s="1246">
        <v>2947997.175999999</v>
      </c>
      <c r="H18" s="1247">
        <v>1.1124812477402617</v>
      </c>
      <c r="I18" s="1254">
        <v>0</v>
      </c>
    </row>
    <row r="19" spans="1:10" s="1260" customFormat="1">
      <c r="A19" s="1255"/>
      <c r="B19" s="1256" t="s">
        <v>753</v>
      </c>
      <c r="C19" s="1257">
        <v>25971755.417764764</v>
      </c>
      <c r="D19" s="1257">
        <v>29808947.417764764</v>
      </c>
      <c r="E19" s="1257">
        <v>29051785.175999999</v>
      </c>
      <c r="F19" s="1257"/>
      <c r="G19" s="1258">
        <v>3080029.7582352348</v>
      </c>
      <c r="H19" s="1259"/>
    </row>
    <row r="20" spans="1:10" s="1260" customFormat="1">
      <c r="A20" s="1255"/>
      <c r="B20" s="1256" t="s">
        <v>754</v>
      </c>
      <c r="C20" s="1257">
        <v>237032.58223523735</v>
      </c>
      <c r="D20" s="1257">
        <v>237032.58223523735</v>
      </c>
      <c r="E20" s="1257">
        <v>105000</v>
      </c>
      <c r="F20" s="1257"/>
      <c r="G20" s="1258">
        <v>-132032.58223523735</v>
      </c>
      <c r="H20" s="1259"/>
    </row>
    <row r="21" spans="1:10">
      <c r="A21" s="1243" t="s">
        <v>14</v>
      </c>
      <c r="B21" s="1244" t="s">
        <v>29</v>
      </c>
      <c r="C21" s="1245">
        <v>24748130</v>
      </c>
      <c r="D21" s="1245">
        <v>28293723</v>
      </c>
      <c r="E21" s="1245">
        <v>27352418.175999999</v>
      </c>
      <c r="F21" s="1245"/>
      <c r="G21" s="1246">
        <v>2604288.175999999</v>
      </c>
      <c r="H21" s="1247">
        <v>1.1052317155275975</v>
      </c>
      <c r="J21" s="1261">
        <v>0</v>
      </c>
    </row>
    <row r="22" spans="1:10">
      <c r="A22" s="1249">
        <v>1</v>
      </c>
      <c r="B22" s="1250" t="s">
        <v>30</v>
      </c>
      <c r="C22" s="1251">
        <v>10999936</v>
      </c>
      <c r="D22" s="1251">
        <v>14956329</v>
      </c>
      <c r="E22" s="1251">
        <f>+'Chi NSĐP -PL9'!I18</f>
        <v>11730564</v>
      </c>
      <c r="F22" s="1251"/>
      <c r="G22" s="1252">
        <v>670628</v>
      </c>
      <c r="H22" s="1253">
        <v>1.0609665365325762</v>
      </c>
    </row>
    <row r="23" spans="1:10">
      <c r="A23" s="1249">
        <v>2</v>
      </c>
      <c r="B23" s="1250" t="s">
        <v>31</v>
      </c>
      <c r="C23" s="1251">
        <v>12423121</v>
      </c>
      <c r="D23" s="1251">
        <v>11315321</v>
      </c>
      <c r="E23" s="1251">
        <f>+'Chi NSĐP -PL9'!I33</f>
        <v>15678608</v>
      </c>
      <c r="F23" s="1251"/>
      <c r="G23" s="1252">
        <v>3257074</v>
      </c>
      <c r="H23" s="1253">
        <v>1.2621784010636297</v>
      </c>
    </row>
    <row r="24" spans="1:10">
      <c r="A24" s="1249">
        <v>3</v>
      </c>
      <c r="B24" s="1250" t="s">
        <v>32</v>
      </c>
      <c r="C24" s="1251">
        <v>46200</v>
      </c>
      <c r="D24" s="1251">
        <v>46200</v>
      </c>
      <c r="E24" s="1251">
        <v>44693</v>
      </c>
      <c r="F24" s="1251"/>
      <c r="G24" s="1252">
        <v>-1507</v>
      </c>
      <c r="H24" s="1253">
        <v>0.96738095238095234</v>
      </c>
    </row>
    <row r="25" spans="1:10">
      <c r="A25" s="1249">
        <v>4</v>
      </c>
      <c r="B25" s="1250" t="s">
        <v>33</v>
      </c>
      <c r="C25" s="1251">
        <v>1600</v>
      </c>
      <c r="D25" s="1251">
        <v>1600</v>
      </c>
      <c r="E25" s="1251">
        <v>1600</v>
      </c>
      <c r="F25" s="1251"/>
      <c r="G25" s="1252">
        <v>0</v>
      </c>
      <c r="H25" s="1253">
        <v>1</v>
      </c>
    </row>
    <row r="26" spans="1:10">
      <c r="A26" s="1249">
        <v>5</v>
      </c>
      <c r="B26" s="456" t="s">
        <v>34</v>
      </c>
      <c r="C26" s="1251"/>
      <c r="D26" s="1251"/>
      <c r="E26" s="1251">
        <v>21789.175999999999</v>
      </c>
      <c r="F26" s="1251"/>
      <c r="G26" s="1252"/>
      <c r="H26" s="1253"/>
    </row>
    <row r="27" spans="1:10">
      <c r="A27" s="1249">
        <v>6</v>
      </c>
      <c r="B27" s="1250" t="s">
        <v>35</v>
      </c>
      <c r="C27" s="1251">
        <v>672322</v>
      </c>
      <c r="D27" s="1251">
        <v>672322</v>
      </c>
      <c r="E27" s="1251">
        <f>+'Chi NSĐP -PL9'!I79</f>
        <v>545000</v>
      </c>
      <c r="F27" s="1251"/>
      <c r="G27" s="1252">
        <v>-128522</v>
      </c>
      <c r="H27" s="1253">
        <v>0.80883862196982992</v>
      </c>
    </row>
    <row r="28" spans="1:10">
      <c r="A28" s="1249">
        <v>7</v>
      </c>
      <c r="B28" s="1250" t="s">
        <v>36</v>
      </c>
      <c r="C28" s="1251">
        <v>604951</v>
      </c>
      <c r="D28" s="1251">
        <v>404951</v>
      </c>
      <c r="E28" s="1251">
        <v>2621454</v>
      </c>
      <c r="F28" s="1251"/>
      <c r="G28" s="1252">
        <v>2016503</v>
      </c>
      <c r="H28" s="1253">
        <v>4.3333327823245185</v>
      </c>
    </row>
    <row r="29" spans="1:10" s="1260" customFormat="1" ht="45">
      <c r="A29" s="1255"/>
      <c r="B29" s="1256" t="s">
        <v>761</v>
      </c>
      <c r="C29" s="1257"/>
      <c r="D29" s="1257"/>
      <c r="E29" s="1257">
        <f>+'Chi NSĐP -PL9'!I82</f>
        <v>1149109</v>
      </c>
      <c r="F29" s="1257"/>
      <c r="G29" s="1258">
        <v>1149488</v>
      </c>
      <c r="H29" s="1259"/>
    </row>
    <row r="30" spans="1:10" hidden="1">
      <c r="A30" s="1249">
        <v>8</v>
      </c>
      <c r="B30" s="456" t="s">
        <v>37</v>
      </c>
      <c r="C30" s="1251"/>
      <c r="D30" s="1251">
        <v>897000</v>
      </c>
      <c r="E30" s="1251"/>
      <c r="F30" s="1251"/>
      <c r="G30" s="1252"/>
      <c r="H30" s="1253"/>
    </row>
    <row r="31" spans="1:10">
      <c r="A31" s="1243" t="s">
        <v>19</v>
      </c>
      <c r="B31" s="1244" t="s">
        <v>38</v>
      </c>
      <c r="C31" s="1245">
        <v>1414158</v>
      </c>
      <c r="D31" s="1245">
        <v>1705757</v>
      </c>
      <c r="E31" s="1245">
        <v>1238274</v>
      </c>
      <c r="F31" s="1245"/>
      <c r="G31" s="1246">
        <v>-175884</v>
      </c>
      <c r="H31" s="1247">
        <v>0.87562634443958876</v>
      </c>
    </row>
    <row r="32" spans="1:10">
      <c r="A32" s="1249">
        <v>1</v>
      </c>
      <c r="B32" s="1250" t="s">
        <v>39</v>
      </c>
      <c r="C32" s="1251">
        <v>7698</v>
      </c>
      <c r="D32" s="1251">
        <v>7698</v>
      </c>
      <c r="E32" s="1251">
        <v>7735</v>
      </c>
      <c r="F32" s="1251"/>
      <c r="G32" s="1252">
        <v>37</v>
      </c>
      <c r="H32" s="1253">
        <v>1.0048064432320083</v>
      </c>
    </row>
    <row r="33" spans="1:8">
      <c r="A33" s="1249">
        <v>2</v>
      </c>
      <c r="B33" s="1250" t="s">
        <v>40</v>
      </c>
      <c r="C33" s="1251">
        <v>1406460</v>
      </c>
      <c r="D33" s="1251">
        <v>1698059</v>
      </c>
      <c r="E33" s="1251">
        <v>1230539</v>
      </c>
      <c r="F33" s="1251"/>
      <c r="G33" s="1252">
        <v>-175921</v>
      </c>
      <c r="H33" s="1253">
        <v>0.87491930093994852</v>
      </c>
    </row>
    <row r="34" spans="1:8" s="1248" customFormat="1" ht="14.25">
      <c r="A34" s="1243" t="s">
        <v>23</v>
      </c>
      <c r="B34" s="455" t="s">
        <v>756</v>
      </c>
      <c r="C34" s="1245"/>
      <c r="D34" s="1245"/>
      <c r="E34" s="1245"/>
      <c r="F34" s="1245"/>
      <c r="G34" s="1246">
        <v>0</v>
      </c>
      <c r="H34" s="1247"/>
    </row>
    <row r="35" spans="1:8">
      <c r="A35" s="1243" t="s">
        <v>25</v>
      </c>
      <c r="B35" s="1244" t="s">
        <v>41</v>
      </c>
      <c r="C35" s="1245">
        <v>56421</v>
      </c>
      <c r="D35" s="1245">
        <v>56421</v>
      </c>
      <c r="E35" s="1245">
        <v>566093</v>
      </c>
      <c r="F35" s="1245"/>
      <c r="G35" s="1245">
        <v>509672</v>
      </c>
      <c r="H35" s="1247">
        <v>10.033374098296733</v>
      </c>
    </row>
    <row r="36" spans="1:8">
      <c r="A36" s="1243" t="s">
        <v>42</v>
      </c>
      <c r="B36" s="1244" t="s">
        <v>43</v>
      </c>
      <c r="C36" s="1262">
        <v>0</v>
      </c>
      <c r="D36" s="1262">
        <v>0</v>
      </c>
      <c r="E36" s="1263"/>
      <c r="F36" s="1263"/>
      <c r="G36" s="1264"/>
      <c r="H36" s="1265"/>
    </row>
    <row r="37" spans="1:8" hidden="1">
      <c r="A37" s="1266" t="s">
        <v>14</v>
      </c>
      <c r="B37" s="1267" t="s">
        <v>44</v>
      </c>
      <c r="C37" s="1268"/>
      <c r="D37" s="1268"/>
      <c r="E37" s="1268"/>
      <c r="F37" s="1268"/>
      <c r="G37" s="1268">
        <v>0</v>
      </c>
      <c r="H37" s="1269"/>
    </row>
    <row r="38" spans="1:8" ht="28.5" hidden="1">
      <c r="A38" s="1243" t="s">
        <v>19</v>
      </c>
      <c r="B38" s="1244" t="s">
        <v>45</v>
      </c>
      <c r="C38" s="1263"/>
      <c r="D38" s="1263"/>
      <c r="E38" s="1263"/>
      <c r="F38" s="1263"/>
      <c r="G38" s="1263">
        <v>0</v>
      </c>
      <c r="H38" s="1270"/>
    </row>
    <row r="39" spans="1:8" hidden="1">
      <c r="A39" s="1243" t="s">
        <v>46</v>
      </c>
      <c r="B39" s="1244" t="s">
        <v>47</v>
      </c>
      <c r="C39" s="1263"/>
      <c r="D39" s="1263"/>
      <c r="E39" s="1263"/>
      <c r="F39" s="1263"/>
      <c r="G39" s="1263">
        <v>0</v>
      </c>
      <c r="H39" s="1270"/>
    </row>
    <row r="40" spans="1:8" hidden="1">
      <c r="A40" s="1243" t="s">
        <v>14</v>
      </c>
      <c r="B40" s="1244" t="s">
        <v>48</v>
      </c>
      <c r="C40" s="1263"/>
      <c r="D40" s="1263"/>
      <c r="E40" s="1263"/>
      <c r="F40" s="1263"/>
      <c r="G40" s="1263">
        <v>0</v>
      </c>
      <c r="H40" s="1270"/>
    </row>
    <row r="41" spans="1:8" hidden="1">
      <c r="A41" s="1243" t="s">
        <v>19</v>
      </c>
      <c r="B41" s="1244" t="s">
        <v>49</v>
      </c>
      <c r="C41" s="1263"/>
      <c r="D41" s="1263"/>
      <c r="E41" s="1263"/>
      <c r="F41" s="1263"/>
      <c r="G41" s="1263">
        <v>0</v>
      </c>
      <c r="H41" s="1270"/>
    </row>
    <row r="42" spans="1:8" hidden="1">
      <c r="A42" s="1271" t="s">
        <v>50</v>
      </c>
      <c r="B42" s="1272"/>
      <c r="C42" s="1272"/>
      <c r="D42" s="1272"/>
      <c r="E42" s="1272"/>
      <c r="F42" s="1272"/>
      <c r="G42" s="1272"/>
      <c r="H42" s="1272"/>
    </row>
    <row r="43" spans="1:8" ht="48.75" hidden="1" customHeight="1">
      <c r="A43" s="1273" t="s">
        <v>51</v>
      </c>
      <c r="B43" s="1273"/>
      <c r="C43" s="1273"/>
      <c r="D43" s="1273"/>
      <c r="E43" s="1273"/>
      <c r="F43" s="1273"/>
      <c r="G43" s="1273"/>
      <c r="H43" s="1273"/>
    </row>
    <row r="44" spans="1:8" ht="48.75" hidden="1" customHeight="1">
      <c r="A44" s="1273" t="s">
        <v>52</v>
      </c>
      <c r="B44" s="1273"/>
      <c r="C44" s="1273"/>
      <c r="D44" s="1273"/>
      <c r="E44" s="1273"/>
      <c r="F44" s="1273"/>
      <c r="G44" s="1273"/>
      <c r="H44" s="1273"/>
    </row>
    <row r="45" spans="1:8" ht="42" hidden="1" customHeight="1">
      <c r="A45" s="1273" t="s">
        <v>53</v>
      </c>
      <c r="B45" s="1273"/>
      <c r="C45" s="1273"/>
      <c r="D45" s="1273"/>
      <c r="E45" s="1273"/>
      <c r="F45" s="1273"/>
      <c r="G45" s="1273"/>
      <c r="H45" s="1273"/>
    </row>
    <row r="46" spans="1:8">
      <c r="A46" s="1274"/>
      <c r="B46" s="1274"/>
      <c r="C46" s="1274"/>
      <c r="D46" s="1274"/>
      <c r="E46" s="1274"/>
      <c r="F46" s="1274"/>
      <c r="G46" s="1274"/>
      <c r="H46" s="1274"/>
    </row>
    <row r="48" spans="1:8">
      <c r="D48" s="1261"/>
    </row>
  </sheetData>
  <mergeCells count="14">
    <mergeCell ref="A1:F1"/>
    <mergeCell ref="F5:F6"/>
    <mergeCell ref="A43:H43"/>
    <mergeCell ref="A44:H44"/>
    <mergeCell ref="A45:H45"/>
    <mergeCell ref="A2:H2"/>
    <mergeCell ref="A3:H3"/>
    <mergeCell ref="D4:E4"/>
    <mergeCell ref="A5:A6"/>
    <mergeCell ref="B5:B6"/>
    <mergeCell ref="C5:C6"/>
    <mergeCell ref="D5:D6"/>
    <mergeCell ref="E5:E6"/>
    <mergeCell ref="G5:H5"/>
  </mergeCells>
  <pageMargins left="0.196850393700787" right="0.23622047244094499" top="0.39370078740157499" bottom="0.59055118110236204" header="0.31496062992126" footer="0.31496062992126"/>
  <pageSetup paperSize="9" scale="95" orientation="portrait" r:id="rId1"/>
  <headerFooter alignWithMargins="0">
    <oddFooter>&amp;CTrang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2"/>
  <sheetViews>
    <sheetView showZeros="0" workbookViewId="0">
      <selection activeCell="F23" sqref="F23"/>
    </sheetView>
  </sheetViews>
  <sheetFormatPr defaultColWidth="8.85546875" defaultRowHeight="15"/>
  <cols>
    <col min="1" max="1" width="5.42578125" style="458" customWidth="1"/>
    <col min="2" max="2" width="65.7109375" style="458" customWidth="1"/>
    <col min="3" max="3" width="16.140625" style="458" customWidth="1"/>
    <col min="4" max="16384" width="8.85546875" style="458"/>
  </cols>
  <sheetData>
    <row r="1" spans="1:3" ht="15.75">
      <c r="C1" s="1657" t="s">
        <v>1182</v>
      </c>
    </row>
    <row r="2" spans="1:3" ht="19.5" customHeight="1">
      <c r="A2" s="1658" t="s">
        <v>1183</v>
      </c>
      <c r="B2" s="1658"/>
      <c r="C2" s="1658"/>
    </row>
    <row r="3" spans="1:3" ht="15.75">
      <c r="A3" s="1659" t="s">
        <v>1218</v>
      </c>
      <c r="B3" s="1660"/>
      <c r="C3" s="1660"/>
    </row>
    <row r="4" spans="1:3" ht="15.75">
      <c r="A4" s="1661"/>
      <c r="B4" s="1662"/>
      <c r="C4" s="1662"/>
    </row>
    <row r="5" spans="1:3" ht="15.75">
      <c r="C5" s="1663" t="s">
        <v>2</v>
      </c>
    </row>
    <row r="6" spans="1:3" ht="33" customHeight="1">
      <c r="A6" s="1664" t="s">
        <v>3</v>
      </c>
      <c r="B6" s="1664" t="s">
        <v>58</v>
      </c>
      <c r="C6" s="1664" t="s">
        <v>1184</v>
      </c>
    </row>
    <row r="7" spans="1:3" ht="15.75">
      <c r="A7" s="1664" t="s">
        <v>11</v>
      </c>
      <c r="B7" s="1664" t="s">
        <v>12</v>
      </c>
      <c r="C7" s="1664">
        <v>1</v>
      </c>
    </row>
    <row r="8" spans="1:3" s="1668" customFormat="1" ht="15.75">
      <c r="A8" s="1665"/>
      <c r="B8" s="1666" t="s">
        <v>1185</v>
      </c>
      <c r="C8" s="1667">
        <f>C9+C10</f>
        <v>19650821.755999997</v>
      </c>
    </row>
    <row r="9" spans="1:3" s="1668" customFormat="1" ht="24.75" customHeight="1">
      <c r="A9" s="1669" t="s">
        <v>11</v>
      </c>
      <c r="B9" s="1670" t="s">
        <v>1186</v>
      </c>
      <c r="C9" s="1671">
        <v>3355054</v>
      </c>
    </row>
    <row r="10" spans="1:3" s="1668" customFormat="1" ht="27" customHeight="1">
      <c r="A10" s="1669" t="s">
        <v>12</v>
      </c>
      <c r="B10" s="1670" t="s">
        <v>1187</v>
      </c>
      <c r="C10" s="1671">
        <v>16295767.755999999</v>
      </c>
    </row>
    <row r="11" spans="1:3" s="1668" customFormat="1" ht="15.75">
      <c r="A11" s="1669" t="s">
        <v>14</v>
      </c>
      <c r="B11" s="1670" t="s">
        <v>238</v>
      </c>
      <c r="C11" s="1671">
        <v>7021444</v>
      </c>
    </row>
    <row r="12" spans="1:3" s="1668" customFormat="1" ht="15.75" hidden="1">
      <c r="A12" s="1669">
        <v>1</v>
      </c>
      <c r="B12" s="1670" t="s">
        <v>154</v>
      </c>
      <c r="C12" s="1672"/>
    </row>
    <row r="13" spans="1:3" s="1668" customFormat="1" ht="15.75" hidden="1">
      <c r="A13" s="1669" t="s">
        <v>16</v>
      </c>
      <c r="B13" s="1670" t="s">
        <v>145</v>
      </c>
      <c r="C13" s="1672"/>
    </row>
    <row r="14" spans="1:3" s="1668" customFormat="1" ht="15.75" hidden="1">
      <c r="A14" s="1669" t="s">
        <v>16</v>
      </c>
      <c r="B14" s="1670" t="s">
        <v>152</v>
      </c>
      <c r="C14" s="1672"/>
    </row>
    <row r="15" spans="1:3" s="1668" customFormat="1" ht="15.75" hidden="1">
      <c r="A15" s="1669" t="s">
        <v>16</v>
      </c>
      <c r="B15" s="1670" t="s">
        <v>722</v>
      </c>
      <c r="C15" s="1672"/>
    </row>
    <row r="16" spans="1:3" s="1668" customFormat="1" ht="15.75" hidden="1">
      <c r="A16" s="1669" t="s">
        <v>16</v>
      </c>
      <c r="B16" s="1670" t="s">
        <v>1188</v>
      </c>
      <c r="C16" s="1672"/>
    </row>
    <row r="17" spans="1:3" s="1668" customFormat="1" ht="15.75" hidden="1">
      <c r="A17" s="1669" t="s">
        <v>16</v>
      </c>
      <c r="B17" s="1670" t="s">
        <v>1189</v>
      </c>
      <c r="C17" s="1672"/>
    </row>
    <row r="18" spans="1:3" s="1668" customFormat="1" ht="15.75" hidden="1">
      <c r="A18" s="1669" t="s">
        <v>16</v>
      </c>
      <c r="B18" s="1670" t="s">
        <v>1190</v>
      </c>
      <c r="C18" s="1672"/>
    </row>
    <row r="19" spans="1:3" s="1668" customFormat="1" ht="15.75" hidden="1">
      <c r="A19" s="1669" t="s">
        <v>16</v>
      </c>
      <c r="B19" s="1670" t="s">
        <v>1191</v>
      </c>
      <c r="C19" s="1672"/>
    </row>
    <row r="20" spans="1:3" s="1668" customFormat="1" ht="15.75" hidden="1">
      <c r="A20" s="1669" t="s">
        <v>16</v>
      </c>
      <c r="B20" s="1670" t="s">
        <v>1192</v>
      </c>
      <c r="C20" s="1672"/>
    </row>
    <row r="21" spans="1:3" s="1668" customFormat="1" ht="15.75" hidden="1">
      <c r="A21" s="1669" t="s">
        <v>16</v>
      </c>
      <c r="B21" s="1670" t="s">
        <v>1193</v>
      </c>
      <c r="C21" s="1672"/>
    </row>
    <row r="22" spans="1:3" s="1668" customFormat="1" ht="15.75" hidden="1">
      <c r="A22" s="1669" t="s">
        <v>16</v>
      </c>
      <c r="B22" s="1670" t="s">
        <v>1194</v>
      </c>
      <c r="C22" s="1672"/>
    </row>
    <row r="23" spans="1:3" s="1668" customFormat="1" ht="15.75" hidden="1">
      <c r="A23" s="1669" t="s">
        <v>16</v>
      </c>
      <c r="B23" s="1670" t="s">
        <v>1195</v>
      </c>
      <c r="C23" s="1672"/>
    </row>
    <row r="24" spans="1:3" s="1668" customFormat="1" ht="15.75" hidden="1">
      <c r="A24" s="1669" t="s">
        <v>16</v>
      </c>
      <c r="B24" s="1670" t="s">
        <v>1196</v>
      </c>
      <c r="C24" s="1672"/>
    </row>
    <row r="25" spans="1:3" s="1668" customFormat="1" ht="15.75" hidden="1">
      <c r="A25" s="1669" t="s">
        <v>16</v>
      </c>
      <c r="B25" s="1670" t="s">
        <v>1197</v>
      </c>
      <c r="C25" s="1672"/>
    </row>
    <row r="26" spans="1:3" s="1668" customFormat="1" ht="31.5" hidden="1">
      <c r="A26" s="1669">
        <v>2</v>
      </c>
      <c r="B26" s="1670" t="s">
        <v>1198</v>
      </c>
      <c r="C26" s="1672"/>
    </row>
    <row r="27" spans="1:3" s="1668" customFormat="1" ht="15.75" hidden="1">
      <c r="A27" s="1669">
        <v>3</v>
      </c>
      <c r="B27" s="1670" t="s">
        <v>147</v>
      </c>
      <c r="C27" s="1672"/>
    </row>
    <row r="28" spans="1:3" s="1668" customFormat="1" ht="15.75">
      <c r="A28" s="1669" t="s">
        <v>19</v>
      </c>
      <c r="B28" s="1670" t="s">
        <v>31</v>
      </c>
      <c r="C28" s="1671">
        <v>8053729</v>
      </c>
    </row>
    <row r="29" spans="1:3" ht="15.75">
      <c r="A29" s="1673" t="s">
        <v>16</v>
      </c>
      <c r="B29" s="1674" t="s">
        <v>145</v>
      </c>
      <c r="C29" s="1675">
        <v>1587788</v>
      </c>
    </row>
    <row r="30" spans="1:3" ht="15.75">
      <c r="A30" s="1673" t="s">
        <v>16</v>
      </c>
      <c r="B30" s="1674" t="s">
        <v>1199</v>
      </c>
      <c r="C30" s="1675">
        <v>1013265</v>
      </c>
    </row>
    <row r="31" spans="1:3" ht="15.75">
      <c r="A31" s="1673" t="s">
        <v>16</v>
      </c>
      <c r="B31" s="1674" t="s">
        <v>1200</v>
      </c>
      <c r="C31" s="1675">
        <v>207000</v>
      </c>
    </row>
    <row r="32" spans="1:3" ht="15.75">
      <c r="A32" s="1673" t="s">
        <v>16</v>
      </c>
      <c r="B32" s="1674" t="s">
        <v>1189</v>
      </c>
      <c r="C32" s="1675">
        <v>485589</v>
      </c>
    </row>
    <row r="33" spans="1:3" ht="15.75">
      <c r="A33" s="1673" t="s">
        <v>16</v>
      </c>
      <c r="B33" s="1676" t="s">
        <v>1105</v>
      </c>
      <c r="C33" s="1675">
        <v>283627</v>
      </c>
    </row>
    <row r="34" spans="1:3" ht="15.75">
      <c r="A34" s="1673" t="s">
        <v>16</v>
      </c>
      <c r="B34" s="1674" t="s">
        <v>1193</v>
      </c>
      <c r="C34" s="1675">
        <v>108860</v>
      </c>
    </row>
    <row r="35" spans="1:3" ht="15.75">
      <c r="A35" s="1673" t="s">
        <v>16</v>
      </c>
      <c r="B35" s="1674" t="s">
        <v>1194</v>
      </c>
      <c r="C35" s="1675">
        <v>940709</v>
      </c>
    </row>
    <row r="36" spans="1:3" ht="15.75">
      <c r="A36" s="1673" t="s">
        <v>16</v>
      </c>
      <c r="B36" s="1674" t="s">
        <v>1201</v>
      </c>
      <c r="C36" s="1675">
        <v>863628</v>
      </c>
    </row>
    <row r="37" spans="1:3" ht="15.75">
      <c r="A37" s="1673" t="s">
        <v>16</v>
      </c>
      <c r="B37" s="1674" t="s">
        <v>1122</v>
      </c>
      <c r="C37" s="1675">
        <v>305541</v>
      </c>
    </row>
    <row r="38" spans="1:3" ht="15.75">
      <c r="A38" s="1673" t="s">
        <v>16</v>
      </c>
      <c r="B38" s="1674" t="s">
        <v>247</v>
      </c>
      <c r="C38" s="1675">
        <v>115533</v>
      </c>
    </row>
    <row r="39" spans="1:3" ht="15.75">
      <c r="A39" s="1673" t="s">
        <v>16</v>
      </c>
      <c r="B39" s="1676" t="s">
        <v>1217</v>
      </c>
      <c r="C39" s="1675">
        <v>2142189</v>
      </c>
    </row>
    <row r="40" spans="1:3" s="1668" customFormat="1" ht="15.75">
      <c r="A40" s="1669" t="s">
        <v>23</v>
      </c>
      <c r="B40" s="1670" t="s">
        <v>32</v>
      </c>
      <c r="C40" s="1671">
        <v>44693</v>
      </c>
    </row>
    <row r="41" spans="1:3" s="1668" customFormat="1" ht="15.75">
      <c r="A41" s="1669" t="s">
        <v>25</v>
      </c>
      <c r="B41" s="1670" t="s">
        <v>34</v>
      </c>
      <c r="C41" s="1671">
        <v>21789.175999999999</v>
      </c>
    </row>
    <row r="42" spans="1:3" s="1668" customFormat="1" ht="15.75">
      <c r="A42" s="1669" t="s">
        <v>27</v>
      </c>
      <c r="B42" s="1670" t="s">
        <v>33</v>
      </c>
      <c r="C42" s="1671">
        <v>1600</v>
      </c>
    </row>
    <row r="43" spans="1:3" s="1668" customFormat="1" ht="15.75">
      <c r="A43" s="1669" t="s">
        <v>142</v>
      </c>
      <c r="B43" s="1670" t="s">
        <v>35</v>
      </c>
      <c r="C43" s="1671">
        <v>286413</v>
      </c>
    </row>
    <row r="44" spans="1:3" s="1668" customFormat="1" ht="15.75">
      <c r="A44" s="1669" t="s">
        <v>141</v>
      </c>
      <c r="B44" s="1670" t="s">
        <v>36</v>
      </c>
      <c r="C44" s="1671">
        <v>2353030.58</v>
      </c>
    </row>
    <row r="45" spans="1:3" s="1503" customFormat="1" ht="46.5" customHeight="1">
      <c r="A45" s="1673"/>
      <c r="B45" s="1676" t="s">
        <v>1202</v>
      </c>
      <c r="C45" s="1675">
        <v>1149109</v>
      </c>
    </row>
    <row r="46" spans="1:3" ht="15.75">
      <c r="A46" s="1669" t="s">
        <v>139</v>
      </c>
      <c r="B46" s="1677" t="s">
        <v>756</v>
      </c>
      <c r="C46" s="1671">
        <v>566093</v>
      </c>
    </row>
    <row r="47" spans="1:3" ht="25.5" hidden="1" customHeight="1">
      <c r="A47" s="1678" t="s">
        <v>176</v>
      </c>
      <c r="B47" s="1679"/>
      <c r="C47" s="1679"/>
    </row>
    <row r="48" spans="1:3" s="1503" customFormat="1" ht="24" hidden="1" customHeight="1">
      <c r="A48" s="1680" t="s">
        <v>1203</v>
      </c>
      <c r="B48" s="1680"/>
      <c r="C48" s="1680"/>
    </row>
    <row r="49" spans="1:3" s="1681" customFormat="1" ht="74.25" hidden="1" customHeight="1">
      <c r="A49" s="1680" t="s">
        <v>1204</v>
      </c>
      <c r="B49" s="1680"/>
      <c r="C49" s="1680"/>
    </row>
    <row r="50" spans="1:3" s="1681" customFormat="1" ht="55.5" hidden="1" customHeight="1">
      <c r="A50" s="1680" t="s">
        <v>1205</v>
      </c>
      <c r="B50" s="1680"/>
      <c r="C50" s="1680"/>
    </row>
    <row r="51" spans="1:3" hidden="1">
      <c r="A51" s="1679"/>
      <c r="B51" s="1679"/>
      <c r="C51" s="1679"/>
    </row>
    <row r="52" spans="1:3">
      <c r="A52" s="457"/>
      <c r="B52" s="457"/>
      <c r="C52" s="457"/>
    </row>
  </sheetData>
  <mergeCells count="5">
    <mergeCell ref="A2:C2"/>
    <mergeCell ref="A3:C3"/>
    <mergeCell ref="A48:C48"/>
    <mergeCell ref="A49:C49"/>
    <mergeCell ref="A50:C50"/>
  </mergeCells>
  <pageMargins left="0.196850393700787" right="0.23622047244094499" top="0.39370078740157499" bottom="0.59055118110236204" header="0.31496062992126" footer="0.31496062992126"/>
  <pageSetup paperSize="9" scale="95" orientation="portrait" r:id="rId1"/>
  <headerFooter alignWithMargins="0">
    <oddFooter>&amp;CTrang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G486"/>
  <sheetViews>
    <sheetView showZeros="0" zoomScaleNormal="100" workbookViewId="0">
      <selection activeCell="F23" sqref="F23"/>
    </sheetView>
  </sheetViews>
  <sheetFormatPr defaultColWidth="13" defaultRowHeight="12.75"/>
  <cols>
    <col min="1" max="1" width="5.7109375" style="1520" customWidth="1"/>
    <col min="2" max="2" width="30.7109375" style="1521" customWidth="1"/>
    <col min="3" max="3" width="9.7109375" style="1521" hidden="1" customWidth="1"/>
    <col min="4" max="4" width="9.140625" style="1521" hidden="1" customWidth="1"/>
    <col min="5" max="5" width="10.28515625" style="1521" hidden="1" customWidth="1"/>
    <col min="6" max="6" width="8.42578125" style="1521" hidden="1" customWidth="1"/>
    <col min="7" max="7" width="10.28515625" style="1521" hidden="1" customWidth="1"/>
    <col min="8" max="8" width="9.85546875" style="1521" hidden="1" customWidth="1"/>
    <col min="9" max="9" width="11.28515625" style="1521" hidden="1" customWidth="1"/>
    <col min="10" max="10" width="11.28515625" style="1522" hidden="1" customWidth="1"/>
    <col min="11" max="11" width="10.28515625" style="1521" hidden="1" customWidth="1"/>
    <col min="12" max="12" width="8.42578125" style="1521" hidden="1" customWidth="1"/>
    <col min="13" max="13" width="10.28515625" style="1523" hidden="1" customWidth="1"/>
    <col min="14" max="14" width="9.85546875" style="1522" hidden="1" customWidth="1"/>
    <col min="15" max="15" width="22.42578125" style="1520" hidden="1" customWidth="1"/>
    <col min="16" max="16" width="12.140625" style="1520" customWidth="1"/>
    <col min="17" max="17" width="10.42578125" style="1520" customWidth="1"/>
    <col min="18" max="18" width="9.140625" style="1520" customWidth="1"/>
    <col min="19" max="19" width="10.7109375" style="1520" customWidth="1"/>
    <col min="20" max="20" width="9.85546875" style="1520" customWidth="1"/>
    <col min="21" max="21" width="10.28515625" style="1520" customWidth="1"/>
    <col min="22" max="22" width="11.28515625" style="1520" customWidth="1"/>
    <col min="23" max="23" width="11.7109375" style="1520" customWidth="1"/>
    <col min="24" max="25" width="10.85546875" style="1520" customWidth="1"/>
    <col min="26" max="26" width="11.28515625" style="1520" customWidth="1"/>
    <col min="27" max="27" width="12.7109375" style="1520" customWidth="1"/>
    <col min="28" max="29" width="11.85546875" style="1520" customWidth="1"/>
    <col min="30" max="30" width="10.42578125" style="1521" hidden="1" customWidth="1"/>
    <col min="31" max="32" width="13" style="1521" hidden="1" customWidth="1"/>
    <col min="33" max="16384" width="13" style="1521"/>
  </cols>
  <sheetData>
    <row r="1" spans="1:33" ht="13.5">
      <c r="N1" s="1524" t="s">
        <v>728</v>
      </c>
      <c r="AC1" s="1525" t="s">
        <v>727</v>
      </c>
    </row>
    <row r="2" spans="1:33" s="188" customFormat="1">
      <c r="A2" s="1084" t="s">
        <v>726</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89"/>
      <c r="AE2" s="189"/>
      <c r="AF2" s="189"/>
      <c r="AG2" s="189"/>
    </row>
    <row r="3" spans="1:33" ht="14.25" customHeight="1">
      <c r="A3" s="1526" t="str">
        <f>+'B15-ND31-ok'!A3:H3</f>
        <v>(Kèm theo Nghị quyết số 222/2019/NQ-HĐND ngày 07 tháng 12 năm 2019 của Hội đồng nhân dân tỉnh)</v>
      </c>
      <c r="B3" s="1526"/>
      <c r="C3" s="1526"/>
      <c r="D3" s="1526"/>
      <c r="E3" s="1526"/>
      <c r="F3" s="1526"/>
      <c r="G3" s="1526"/>
      <c r="H3" s="1526"/>
      <c r="I3" s="1526"/>
      <c r="J3" s="1526"/>
      <c r="K3" s="1526"/>
      <c r="L3" s="1526"/>
      <c r="M3" s="1526"/>
      <c r="N3" s="1526"/>
      <c r="O3" s="1526"/>
      <c r="P3" s="1526"/>
      <c r="Q3" s="1526"/>
      <c r="R3" s="1526"/>
      <c r="S3" s="1526"/>
      <c r="T3" s="1526"/>
      <c r="U3" s="1526"/>
      <c r="V3" s="1526"/>
      <c r="W3" s="1526"/>
      <c r="X3" s="1526"/>
      <c r="Y3" s="1526"/>
      <c r="Z3" s="1526"/>
      <c r="AA3" s="1526"/>
      <c r="AB3" s="1526"/>
      <c r="AC3" s="1526"/>
    </row>
    <row r="5" spans="1:33">
      <c r="A5" s="1527" t="s">
        <v>725</v>
      </c>
      <c r="C5" s="1522"/>
      <c r="D5" s="1522"/>
      <c r="E5" s="1522"/>
      <c r="F5" s="1522"/>
      <c r="G5" s="1522"/>
      <c r="I5" s="1528"/>
      <c r="J5" s="1529">
        <v>-0.39745941897854209</v>
      </c>
      <c r="K5" s="1529">
        <v>-1.2554391999728978</v>
      </c>
      <c r="L5" s="1529">
        <v>-0.39745941880391911</v>
      </c>
      <c r="M5" s="1529">
        <v>-0.38199999998323619</v>
      </c>
      <c r="N5" s="1530"/>
      <c r="O5" s="1531" t="s">
        <v>56</v>
      </c>
      <c r="P5" s="1531"/>
      <c r="Q5" s="1531"/>
      <c r="R5" s="1531"/>
      <c r="S5" s="1531"/>
      <c r="T5" s="1531"/>
      <c r="U5" s="1531"/>
      <c r="V5" s="1531"/>
      <c r="W5" s="1531"/>
      <c r="X5" s="1531"/>
      <c r="Y5" s="1531"/>
      <c r="Z5" s="1531"/>
      <c r="AA5" s="1531"/>
      <c r="AB5" s="1531"/>
      <c r="AC5" s="1531"/>
    </row>
    <row r="6" spans="1:33" s="1535" customFormat="1" ht="18" customHeight="1">
      <c r="A6" s="1532" t="s">
        <v>3</v>
      </c>
      <c r="B6" s="1532" t="s">
        <v>58</v>
      </c>
      <c r="C6" s="1533" t="s">
        <v>724</v>
      </c>
      <c r="D6" s="1534"/>
      <c r="E6" s="1534"/>
      <c r="F6" s="1534"/>
      <c r="G6" s="1534"/>
      <c r="H6" s="1534"/>
      <c r="I6" s="1533" t="s">
        <v>62</v>
      </c>
      <c r="J6" s="1534"/>
      <c r="K6" s="1534"/>
      <c r="L6" s="1534"/>
      <c r="M6" s="1534"/>
      <c r="N6" s="1534"/>
      <c r="O6" s="1532" t="s">
        <v>723</v>
      </c>
      <c r="P6" s="1532" t="s">
        <v>181</v>
      </c>
      <c r="Q6" s="1532" t="s">
        <v>722</v>
      </c>
      <c r="R6" s="1532" t="s">
        <v>721</v>
      </c>
      <c r="S6" s="1532" t="s">
        <v>720</v>
      </c>
      <c r="T6" s="1532" t="s">
        <v>152</v>
      </c>
      <c r="U6" s="1532" t="s">
        <v>719</v>
      </c>
      <c r="V6" s="1532" t="s">
        <v>718</v>
      </c>
      <c r="W6" s="1532" t="s">
        <v>717</v>
      </c>
      <c r="X6" s="1532" t="s">
        <v>716</v>
      </c>
      <c r="Y6" s="1532" t="s">
        <v>715</v>
      </c>
      <c r="Z6" s="1532" t="s">
        <v>714</v>
      </c>
      <c r="AA6" s="1532" t="s">
        <v>713</v>
      </c>
      <c r="AB6" s="1532" t="s">
        <v>712</v>
      </c>
      <c r="AC6" s="1532" t="s">
        <v>711</v>
      </c>
    </row>
    <row r="7" spans="1:33" s="1542" customFormat="1" ht="20.25" customHeight="1">
      <c r="A7" s="1536"/>
      <c r="B7" s="1536"/>
      <c r="C7" s="1532" t="s">
        <v>181</v>
      </c>
      <c r="D7" s="1537" t="s">
        <v>710</v>
      </c>
      <c r="E7" s="1538"/>
      <c r="F7" s="1539"/>
      <c r="G7" s="1532" t="s">
        <v>709</v>
      </c>
      <c r="H7" s="1532" t="s">
        <v>708</v>
      </c>
      <c r="I7" s="1532" t="s">
        <v>181</v>
      </c>
      <c r="J7" s="1537" t="s">
        <v>710</v>
      </c>
      <c r="K7" s="1538"/>
      <c r="L7" s="1539"/>
      <c r="M7" s="1540" t="s">
        <v>709</v>
      </c>
      <c r="N7" s="1541" t="s">
        <v>708</v>
      </c>
      <c r="O7" s="1536"/>
      <c r="P7" s="1536"/>
      <c r="Q7" s="1536"/>
      <c r="R7" s="1536"/>
      <c r="S7" s="1536"/>
      <c r="T7" s="1536"/>
      <c r="U7" s="1536"/>
      <c r="V7" s="1536"/>
      <c r="W7" s="1536"/>
      <c r="X7" s="1536"/>
      <c r="Y7" s="1536"/>
      <c r="Z7" s="1536"/>
      <c r="AA7" s="1536"/>
      <c r="AB7" s="1536"/>
      <c r="AC7" s="1536"/>
    </row>
    <row r="8" spans="1:33" s="1542" customFormat="1" ht="32.25" customHeight="1">
      <c r="A8" s="1543"/>
      <c r="B8" s="1543"/>
      <c r="C8" s="1543"/>
      <c r="D8" s="1544" t="s">
        <v>181</v>
      </c>
      <c r="E8" s="1544" t="s">
        <v>707</v>
      </c>
      <c r="F8" s="1544" t="s">
        <v>706</v>
      </c>
      <c r="G8" s="1543"/>
      <c r="H8" s="1543"/>
      <c r="I8" s="1543"/>
      <c r="J8" s="1545" t="s">
        <v>181</v>
      </c>
      <c r="K8" s="1544" t="s">
        <v>707</v>
      </c>
      <c r="L8" s="1544" t="s">
        <v>706</v>
      </c>
      <c r="M8" s="1546"/>
      <c r="N8" s="1547"/>
      <c r="O8" s="1543"/>
      <c r="P8" s="1543"/>
      <c r="Q8" s="1543"/>
      <c r="R8" s="1543"/>
      <c r="S8" s="1543"/>
      <c r="T8" s="1543"/>
      <c r="U8" s="1543"/>
      <c r="V8" s="1543"/>
      <c r="W8" s="1543"/>
      <c r="X8" s="1543"/>
      <c r="Y8" s="1543"/>
      <c r="Z8" s="1543"/>
      <c r="AA8" s="1543"/>
      <c r="AB8" s="1543"/>
      <c r="AC8" s="1543"/>
    </row>
    <row r="9" spans="1:33" s="1553" customFormat="1">
      <c r="A9" s="1548"/>
      <c r="B9" s="1548" t="s">
        <v>181</v>
      </c>
      <c r="C9" s="1549">
        <v>5410472.9153839797</v>
      </c>
      <c r="D9" s="1549">
        <v>1096183.7128839835</v>
      </c>
      <c r="E9" s="1549">
        <v>1031186.5361753819</v>
      </c>
      <c r="F9" s="1549">
        <v>64997.176708601648</v>
      </c>
      <c r="G9" s="1549">
        <v>286721.59999999998</v>
      </c>
      <c r="H9" s="1549">
        <v>4027567.6025</v>
      </c>
      <c r="I9" s="1549">
        <v>5783261</v>
      </c>
      <c r="J9" s="1549">
        <v>1141587</v>
      </c>
      <c r="K9" s="1549">
        <v>1076189.9282536171</v>
      </c>
      <c r="L9" s="1549">
        <v>65397.071746382862</v>
      </c>
      <c r="M9" s="1550">
        <v>325370</v>
      </c>
      <c r="N9" s="1549">
        <v>4316304</v>
      </c>
      <c r="O9" s="1551"/>
      <c r="P9" s="1549">
        <v>8053729</v>
      </c>
      <c r="Q9" s="1549">
        <v>167000</v>
      </c>
      <c r="R9" s="1549">
        <v>40000</v>
      </c>
      <c r="S9" s="1549">
        <v>1587788</v>
      </c>
      <c r="T9" s="1549">
        <v>1013265</v>
      </c>
      <c r="U9" s="1549">
        <v>485589</v>
      </c>
      <c r="V9" s="1549">
        <v>99585</v>
      </c>
      <c r="W9" s="1549">
        <v>65000</v>
      </c>
      <c r="X9" s="1549">
        <v>119042</v>
      </c>
      <c r="Y9" s="1549">
        <v>108860</v>
      </c>
      <c r="Z9" s="1549">
        <v>940709</v>
      </c>
      <c r="AA9" s="1549">
        <v>863627.54600000009</v>
      </c>
      <c r="AB9" s="1549">
        <v>305541</v>
      </c>
      <c r="AC9" s="1549">
        <v>2257722</v>
      </c>
      <c r="AD9" s="1552">
        <v>-0.45399999991059303</v>
      </c>
    </row>
    <row r="10" spans="1:33" s="1553" customFormat="1">
      <c r="A10" s="1554" t="s">
        <v>11</v>
      </c>
      <c r="B10" s="1555" t="s">
        <v>705</v>
      </c>
      <c r="C10" s="1556">
        <v>1382905.3128839836</v>
      </c>
      <c r="D10" s="1556">
        <v>1096183.7128839835</v>
      </c>
      <c r="E10" s="1556">
        <v>1031186.5361753819</v>
      </c>
      <c r="F10" s="1556">
        <v>64997.176708601648</v>
      </c>
      <c r="G10" s="1556">
        <v>286721.59999999998</v>
      </c>
      <c r="H10" s="1556">
        <v>0</v>
      </c>
      <c r="I10" s="1556">
        <v>1466957</v>
      </c>
      <c r="J10" s="1556">
        <v>1141587</v>
      </c>
      <c r="K10" s="1556">
        <v>1076189.9282536171</v>
      </c>
      <c r="L10" s="1556">
        <v>65397.071746382862</v>
      </c>
      <c r="M10" s="1557">
        <v>325369.54599999997</v>
      </c>
      <c r="N10" s="1556">
        <v>0</v>
      </c>
      <c r="O10" s="1551"/>
      <c r="P10" s="1556">
        <v>1466956.5460000001</v>
      </c>
      <c r="Q10" s="1556">
        <v>0</v>
      </c>
      <c r="R10" s="1556">
        <v>0</v>
      </c>
      <c r="S10" s="1556">
        <v>360989</v>
      </c>
      <c r="T10" s="1556">
        <v>0</v>
      </c>
      <c r="U10" s="1556">
        <v>246246</v>
      </c>
      <c r="V10" s="1556">
        <v>25164</v>
      </c>
      <c r="W10" s="1556">
        <v>0</v>
      </c>
      <c r="X10" s="1556">
        <v>73042</v>
      </c>
      <c r="Y10" s="1556">
        <v>0</v>
      </c>
      <c r="Z10" s="1556">
        <v>30882</v>
      </c>
      <c r="AA10" s="1556">
        <v>655247.54600000009</v>
      </c>
      <c r="AB10" s="1556">
        <v>75386</v>
      </c>
      <c r="AC10" s="1556">
        <v>0</v>
      </c>
      <c r="AD10" s="1552">
        <v>-0.45399999991059303</v>
      </c>
    </row>
    <row r="11" spans="1:33" ht="25.5">
      <c r="A11" s="1558">
        <v>1</v>
      </c>
      <c r="B11" s="1559" t="s">
        <v>704</v>
      </c>
      <c r="C11" s="1560">
        <v>62907.3344760771</v>
      </c>
      <c r="D11" s="1560">
        <v>29577.3344760771</v>
      </c>
      <c r="E11" s="1560">
        <v>27957</v>
      </c>
      <c r="F11" s="1560">
        <v>1620.3344760771006</v>
      </c>
      <c r="G11" s="1560">
        <v>33330</v>
      </c>
      <c r="H11" s="1560"/>
      <c r="I11" s="1560">
        <v>74600</v>
      </c>
      <c r="J11" s="1560">
        <v>32807</v>
      </c>
      <c r="K11" s="1560">
        <v>31414</v>
      </c>
      <c r="L11" s="1560">
        <v>1393</v>
      </c>
      <c r="M11" s="1561">
        <v>41793</v>
      </c>
      <c r="N11" s="1560"/>
      <c r="O11" s="1562"/>
      <c r="P11" s="1563">
        <v>74600</v>
      </c>
      <c r="Q11" s="1563"/>
      <c r="R11" s="1563"/>
      <c r="S11" s="1563"/>
      <c r="T11" s="1563"/>
      <c r="U11" s="1563"/>
      <c r="V11" s="1563"/>
      <c r="W11" s="1563"/>
      <c r="X11" s="1563"/>
      <c r="Y11" s="1563"/>
      <c r="Z11" s="1563">
        <v>4976</v>
      </c>
      <c r="AA11" s="1563">
        <v>69624</v>
      </c>
      <c r="AB11" s="1563"/>
      <c r="AC11" s="1563"/>
      <c r="AD11" s="1522">
        <v>0</v>
      </c>
    </row>
    <row r="12" spans="1:33" ht="25.5" hidden="1">
      <c r="A12" s="1558"/>
      <c r="B12" s="1559" t="s">
        <v>703</v>
      </c>
      <c r="C12" s="1560">
        <v>58379.3344760771</v>
      </c>
      <c r="D12" s="1560">
        <v>26379.3344760771</v>
      </c>
      <c r="E12" s="1560">
        <v>24759</v>
      </c>
      <c r="F12" s="1560">
        <v>1620.3344760771006</v>
      </c>
      <c r="G12" s="1560">
        <v>32000</v>
      </c>
      <c r="H12" s="1560"/>
      <c r="I12" s="1560">
        <v>69624</v>
      </c>
      <c r="J12" s="1560">
        <v>28306</v>
      </c>
      <c r="K12" s="1560">
        <v>26913</v>
      </c>
      <c r="L12" s="1560">
        <v>1393</v>
      </c>
      <c r="M12" s="1561">
        <v>41318</v>
      </c>
      <c r="N12" s="1560"/>
      <c r="O12" s="1562"/>
      <c r="P12" s="1563">
        <v>69624</v>
      </c>
      <c r="Q12" s="1563"/>
      <c r="R12" s="1563"/>
      <c r="S12" s="1563"/>
      <c r="T12" s="1563"/>
      <c r="U12" s="1563"/>
      <c r="V12" s="1563"/>
      <c r="W12" s="1563"/>
      <c r="X12" s="1563"/>
      <c r="Y12" s="1563"/>
      <c r="Z12" s="1563"/>
      <c r="AA12" s="1563">
        <v>69624</v>
      </c>
      <c r="AB12" s="1563"/>
      <c r="AC12" s="1563"/>
      <c r="AD12" s="1522">
        <v>0</v>
      </c>
    </row>
    <row r="13" spans="1:33" hidden="1">
      <c r="A13" s="1558"/>
      <c r="B13" s="1559" t="s">
        <v>702</v>
      </c>
      <c r="C13" s="1560">
        <v>4528</v>
      </c>
      <c r="D13" s="1560">
        <v>3198</v>
      </c>
      <c r="E13" s="1560">
        <v>3198</v>
      </c>
      <c r="F13" s="1560">
        <v>0</v>
      </c>
      <c r="G13" s="1560">
        <v>1330</v>
      </c>
      <c r="H13" s="1560"/>
      <c r="I13" s="1560">
        <v>4976</v>
      </c>
      <c r="J13" s="1560">
        <v>4501</v>
      </c>
      <c r="K13" s="1560">
        <v>4501</v>
      </c>
      <c r="L13" s="1560">
        <v>0</v>
      </c>
      <c r="M13" s="1561">
        <v>475</v>
      </c>
      <c r="N13" s="1560"/>
      <c r="O13" s="1562"/>
      <c r="P13" s="1563">
        <v>4976</v>
      </c>
      <c r="Q13" s="1563"/>
      <c r="R13" s="1563"/>
      <c r="S13" s="1563"/>
      <c r="T13" s="1563"/>
      <c r="U13" s="1563"/>
      <c r="V13" s="1563"/>
      <c r="W13" s="1563"/>
      <c r="X13" s="1563"/>
      <c r="Y13" s="1563"/>
      <c r="Z13" s="1563">
        <v>4976</v>
      </c>
      <c r="AA13" s="1563"/>
      <c r="AB13" s="1563"/>
      <c r="AC13" s="1563"/>
      <c r="AD13" s="1522">
        <v>0</v>
      </c>
    </row>
    <row r="14" spans="1:33">
      <c r="A14" s="1558">
        <v>2</v>
      </c>
      <c r="B14" s="1559" t="s">
        <v>701</v>
      </c>
      <c r="C14" s="1560">
        <v>10061.563479200002</v>
      </c>
      <c r="D14" s="1560">
        <v>8761.5634792000019</v>
      </c>
      <c r="E14" s="1560">
        <v>8400.9905151999992</v>
      </c>
      <c r="F14" s="1560">
        <v>360.57296400000268</v>
      </c>
      <c r="G14" s="1560">
        <v>1300</v>
      </c>
      <c r="H14" s="1560"/>
      <c r="I14" s="1560">
        <v>9515</v>
      </c>
      <c r="J14" s="1560">
        <v>8985</v>
      </c>
      <c r="K14" s="1560">
        <v>8500.1436721153841</v>
      </c>
      <c r="L14" s="1560">
        <v>484.85632788461589</v>
      </c>
      <c r="M14" s="1561">
        <v>530</v>
      </c>
      <c r="N14" s="1560"/>
      <c r="O14" s="1562"/>
      <c r="P14" s="1563">
        <v>9515</v>
      </c>
      <c r="Q14" s="1563"/>
      <c r="R14" s="1563"/>
      <c r="S14" s="1563"/>
      <c r="T14" s="1563"/>
      <c r="U14" s="1563"/>
      <c r="V14" s="1563"/>
      <c r="W14" s="1563"/>
      <c r="X14" s="1563"/>
      <c r="Y14" s="1563"/>
      <c r="Z14" s="1563"/>
      <c r="AA14" s="1563">
        <v>9515</v>
      </c>
      <c r="AB14" s="1563"/>
      <c r="AC14" s="1563"/>
      <c r="AD14" s="1522">
        <v>0</v>
      </c>
    </row>
    <row r="15" spans="1:33">
      <c r="A15" s="1558">
        <v>3</v>
      </c>
      <c r="B15" s="1559" t="s">
        <v>700</v>
      </c>
      <c r="C15" s="1560">
        <v>8161.1098636000006</v>
      </c>
      <c r="D15" s="1560">
        <v>3863.1098636000002</v>
      </c>
      <c r="E15" s="1560">
        <v>3488</v>
      </c>
      <c r="F15" s="1560">
        <v>375.10986360000015</v>
      </c>
      <c r="G15" s="1560">
        <v>4298</v>
      </c>
      <c r="H15" s="1560"/>
      <c r="I15" s="1560">
        <v>7503.5470000000005</v>
      </c>
      <c r="J15" s="1560">
        <v>4130</v>
      </c>
      <c r="K15" s="1560">
        <v>3755</v>
      </c>
      <c r="L15" s="1560">
        <v>375</v>
      </c>
      <c r="M15" s="1561">
        <v>3373.547</v>
      </c>
      <c r="N15" s="1560"/>
      <c r="O15" s="1562"/>
      <c r="P15" s="1563">
        <v>7503.5470000000005</v>
      </c>
      <c r="Q15" s="1563"/>
      <c r="R15" s="1563"/>
      <c r="S15" s="1563"/>
      <c r="T15" s="1563"/>
      <c r="U15" s="1563"/>
      <c r="V15" s="1563"/>
      <c r="W15" s="1563"/>
      <c r="X15" s="1563"/>
      <c r="Y15" s="1563"/>
      <c r="Z15" s="1563"/>
      <c r="AA15" s="1563">
        <v>7503.5470000000005</v>
      </c>
      <c r="AB15" s="1563"/>
      <c r="AC15" s="1563"/>
      <c r="AD15" s="1522">
        <v>0</v>
      </c>
    </row>
    <row r="16" spans="1:33">
      <c r="A16" s="1558">
        <v>4</v>
      </c>
      <c r="B16" s="1559" t="s">
        <v>699</v>
      </c>
      <c r="C16" s="1560">
        <v>4434.0927680000004</v>
      </c>
      <c r="D16" s="1560">
        <v>3934.092768</v>
      </c>
      <c r="E16" s="1560">
        <v>3515</v>
      </c>
      <c r="F16" s="1560">
        <v>419.09276799999998</v>
      </c>
      <c r="G16" s="1560">
        <v>500</v>
      </c>
      <c r="H16" s="1560"/>
      <c r="I16" s="1560">
        <v>4626</v>
      </c>
      <c r="J16" s="1560">
        <v>4126</v>
      </c>
      <c r="K16" s="1560">
        <v>3707</v>
      </c>
      <c r="L16" s="1560">
        <v>419</v>
      </c>
      <c r="M16" s="1561">
        <v>500</v>
      </c>
      <c r="N16" s="1560"/>
      <c r="O16" s="1562"/>
      <c r="P16" s="1563">
        <v>4626</v>
      </c>
      <c r="Q16" s="1563"/>
      <c r="R16" s="1563"/>
      <c r="S16" s="1563"/>
      <c r="T16" s="1563"/>
      <c r="U16" s="1563"/>
      <c r="V16" s="1563"/>
      <c r="W16" s="1563"/>
      <c r="X16" s="1563"/>
      <c r="Y16" s="1563"/>
      <c r="Z16" s="1563"/>
      <c r="AA16" s="1563">
        <v>4626</v>
      </c>
      <c r="AB16" s="1563"/>
      <c r="AC16" s="1563"/>
      <c r="AD16" s="1522">
        <v>0</v>
      </c>
    </row>
    <row r="17" spans="1:30">
      <c r="A17" s="1558">
        <v>5</v>
      </c>
      <c r="B17" s="1559" t="s">
        <v>698</v>
      </c>
      <c r="C17" s="1560">
        <v>18067.908719999999</v>
      </c>
      <c r="D17" s="1560">
        <v>15567.908719999999</v>
      </c>
      <c r="E17" s="1560">
        <v>13505</v>
      </c>
      <c r="F17" s="1560">
        <v>2062.9087199999994</v>
      </c>
      <c r="G17" s="1560">
        <v>2500</v>
      </c>
      <c r="H17" s="1560"/>
      <c r="I17" s="1560">
        <v>18880</v>
      </c>
      <c r="J17" s="1560">
        <v>16080</v>
      </c>
      <c r="K17" s="1560">
        <v>13893</v>
      </c>
      <c r="L17" s="1560">
        <v>2187</v>
      </c>
      <c r="M17" s="1561">
        <v>2800</v>
      </c>
      <c r="N17" s="1560"/>
      <c r="O17" s="1562"/>
      <c r="P17" s="1563">
        <v>18880</v>
      </c>
      <c r="Q17" s="1563"/>
      <c r="R17" s="1563"/>
      <c r="S17" s="1563"/>
      <c r="T17" s="1563"/>
      <c r="U17" s="1563"/>
      <c r="V17" s="1563"/>
      <c r="W17" s="1563"/>
      <c r="X17" s="1563"/>
      <c r="Y17" s="1563"/>
      <c r="Z17" s="1563"/>
      <c r="AA17" s="1563">
        <v>18880</v>
      </c>
      <c r="AB17" s="1563"/>
      <c r="AC17" s="1563"/>
      <c r="AD17" s="1522">
        <v>0</v>
      </c>
    </row>
    <row r="18" spans="1:30" ht="38.25" hidden="1">
      <c r="A18" s="1558"/>
      <c r="B18" s="1559" t="s">
        <v>564</v>
      </c>
      <c r="C18" s="1560">
        <v>1000</v>
      </c>
      <c r="D18" s="1560">
        <v>1000</v>
      </c>
      <c r="E18" s="1560">
        <v>1000</v>
      </c>
      <c r="F18" s="1560">
        <v>0</v>
      </c>
      <c r="G18" s="1560"/>
      <c r="H18" s="1560"/>
      <c r="I18" s="1560">
        <v>900</v>
      </c>
      <c r="J18" s="1560">
        <v>900</v>
      </c>
      <c r="K18" s="1560">
        <v>900</v>
      </c>
      <c r="L18" s="1560">
        <v>0</v>
      </c>
      <c r="M18" s="1561"/>
      <c r="N18" s="1560"/>
      <c r="O18" s="1562"/>
      <c r="P18" s="1563">
        <v>900</v>
      </c>
      <c r="Q18" s="1563"/>
      <c r="R18" s="1563"/>
      <c r="S18" s="1563"/>
      <c r="T18" s="1563"/>
      <c r="U18" s="1563"/>
      <c r="V18" s="1563"/>
      <c r="W18" s="1563"/>
      <c r="X18" s="1563"/>
      <c r="Y18" s="1563"/>
      <c r="Z18" s="1563"/>
      <c r="AA18" s="1563">
        <v>900</v>
      </c>
      <c r="AB18" s="1563"/>
      <c r="AC18" s="1563"/>
      <c r="AD18" s="1522">
        <v>0</v>
      </c>
    </row>
    <row r="19" spans="1:30">
      <c r="A19" s="1558">
        <v>7</v>
      </c>
      <c r="B19" s="1559" t="s">
        <v>697</v>
      </c>
      <c r="C19" s="1560">
        <v>81297.497447542846</v>
      </c>
      <c r="D19" s="1560">
        <v>48282.497447542853</v>
      </c>
      <c r="E19" s="1560">
        <v>45955</v>
      </c>
      <c r="F19" s="1560">
        <v>2327.4974475428558</v>
      </c>
      <c r="G19" s="1560">
        <v>33015</v>
      </c>
      <c r="H19" s="1560">
        <v>0</v>
      </c>
      <c r="I19" s="1560">
        <v>92662</v>
      </c>
      <c r="J19" s="1560">
        <v>48243</v>
      </c>
      <c r="K19" s="1560">
        <v>45751</v>
      </c>
      <c r="L19" s="1560">
        <v>2492</v>
      </c>
      <c r="M19" s="1561">
        <v>44419</v>
      </c>
      <c r="N19" s="1560">
        <v>0</v>
      </c>
      <c r="O19" s="1562"/>
      <c r="P19" s="1563">
        <v>92662</v>
      </c>
      <c r="Q19" s="1563"/>
      <c r="R19" s="1563"/>
      <c r="S19" s="1563"/>
      <c r="T19" s="1563"/>
      <c r="U19" s="1563"/>
      <c r="V19" s="1563"/>
      <c r="W19" s="1563"/>
      <c r="X19" s="1563"/>
      <c r="Y19" s="1563"/>
      <c r="Z19" s="1563"/>
      <c r="AA19" s="1563">
        <v>19797</v>
      </c>
      <c r="AB19" s="1563">
        <v>72865</v>
      </c>
      <c r="AC19" s="1563"/>
      <c r="AD19" s="1522">
        <v>0</v>
      </c>
    </row>
    <row r="20" spans="1:30" hidden="1">
      <c r="A20" s="1558"/>
      <c r="B20" s="1559" t="s">
        <v>315</v>
      </c>
      <c r="C20" s="1560">
        <v>16028.731505142856</v>
      </c>
      <c r="D20" s="1560">
        <v>13528.731505142856</v>
      </c>
      <c r="E20" s="1560">
        <v>11788</v>
      </c>
      <c r="F20" s="1560">
        <v>1740.7315051428559</v>
      </c>
      <c r="G20" s="1560">
        <v>2500</v>
      </c>
      <c r="H20" s="1560"/>
      <c r="I20" s="1560">
        <v>16437</v>
      </c>
      <c r="J20" s="1560">
        <v>13637</v>
      </c>
      <c r="K20" s="1560">
        <v>11772</v>
      </c>
      <c r="L20" s="1560">
        <v>1865</v>
      </c>
      <c r="M20" s="1561">
        <v>2800</v>
      </c>
      <c r="N20" s="1560"/>
      <c r="O20" s="1562"/>
      <c r="P20" s="1563">
        <v>16437</v>
      </c>
      <c r="Q20" s="1563"/>
      <c r="R20" s="1563"/>
      <c r="S20" s="1563"/>
      <c r="T20" s="1563"/>
      <c r="U20" s="1563"/>
      <c r="V20" s="1563"/>
      <c r="W20" s="1563"/>
      <c r="X20" s="1563"/>
      <c r="Y20" s="1563"/>
      <c r="Z20" s="1563"/>
      <c r="AA20" s="1563">
        <v>16437</v>
      </c>
      <c r="AB20" s="1563"/>
      <c r="AC20" s="1563"/>
      <c r="AD20" s="1522">
        <v>0</v>
      </c>
    </row>
    <row r="21" spans="1:30" hidden="1">
      <c r="A21" s="1558"/>
      <c r="B21" s="1559" t="s">
        <v>696</v>
      </c>
      <c r="C21" s="1560">
        <v>3028.1042160000002</v>
      </c>
      <c r="D21" s="1560">
        <v>2178.1042160000002</v>
      </c>
      <c r="E21" s="1560">
        <v>2071</v>
      </c>
      <c r="F21" s="1560">
        <v>107.10421600000018</v>
      </c>
      <c r="G21" s="1560">
        <v>850</v>
      </c>
      <c r="H21" s="1560"/>
      <c r="I21" s="1560">
        <v>3360</v>
      </c>
      <c r="J21" s="1560">
        <v>2410</v>
      </c>
      <c r="K21" s="1560">
        <v>2303</v>
      </c>
      <c r="L21" s="1560">
        <v>107</v>
      </c>
      <c r="M21" s="1561">
        <v>950</v>
      </c>
      <c r="N21" s="1560"/>
      <c r="O21" s="1562"/>
      <c r="P21" s="1563">
        <v>3360</v>
      </c>
      <c r="Q21" s="1563"/>
      <c r="R21" s="1563"/>
      <c r="S21" s="1563"/>
      <c r="T21" s="1563"/>
      <c r="U21" s="1563"/>
      <c r="V21" s="1563"/>
      <c r="W21" s="1563"/>
      <c r="X21" s="1563"/>
      <c r="Y21" s="1563"/>
      <c r="Z21" s="1563"/>
      <c r="AA21" s="1563">
        <v>3360</v>
      </c>
      <c r="AB21" s="1563"/>
      <c r="AC21" s="1563"/>
      <c r="AD21" s="1522">
        <v>0</v>
      </c>
    </row>
    <row r="22" spans="1:30" hidden="1">
      <c r="A22" s="1558"/>
      <c r="B22" s="1559" t="s">
        <v>695</v>
      </c>
      <c r="C22" s="1560">
        <v>11685.124585599999</v>
      </c>
      <c r="D22" s="1560">
        <v>5358.1245855999996</v>
      </c>
      <c r="E22" s="1560">
        <v>4970</v>
      </c>
      <c r="F22" s="1560">
        <v>388.12458559999959</v>
      </c>
      <c r="G22" s="1560">
        <v>6327</v>
      </c>
      <c r="H22" s="1560"/>
      <c r="I22" s="1560">
        <v>12109</v>
      </c>
      <c r="J22" s="1560">
        <v>5719</v>
      </c>
      <c r="K22" s="1560">
        <v>5331</v>
      </c>
      <c r="L22" s="1560">
        <v>388</v>
      </c>
      <c r="M22" s="1561">
        <v>6390</v>
      </c>
      <c r="N22" s="1560"/>
      <c r="O22" s="1562"/>
      <c r="P22" s="1563">
        <v>12109</v>
      </c>
      <c r="Q22" s="1563"/>
      <c r="R22" s="1563"/>
      <c r="S22" s="1563"/>
      <c r="T22" s="1563"/>
      <c r="U22" s="1563"/>
      <c r="V22" s="1563"/>
      <c r="W22" s="1563"/>
      <c r="X22" s="1563"/>
      <c r="Y22" s="1563"/>
      <c r="Z22" s="1563"/>
      <c r="AA22" s="1563"/>
      <c r="AB22" s="1563">
        <v>12109</v>
      </c>
      <c r="AC22" s="1563"/>
      <c r="AD22" s="1522">
        <v>0</v>
      </c>
    </row>
    <row r="23" spans="1:30" hidden="1">
      <c r="A23" s="1558"/>
      <c r="B23" s="1559" t="s">
        <v>694</v>
      </c>
      <c r="C23" s="1560">
        <v>7649</v>
      </c>
      <c r="D23" s="1560">
        <v>3330</v>
      </c>
      <c r="E23" s="1560">
        <v>3330</v>
      </c>
      <c r="F23" s="1560">
        <v>0</v>
      </c>
      <c r="G23" s="1560">
        <v>4319</v>
      </c>
      <c r="H23" s="1560"/>
      <c r="I23" s="1560">
        <v>8492</v>
      </c>
      <c r="J23" s="1560">
        <v>3713</v>
      </c>
      <c r="K23" s="1560">
        <v>3713</v>
      </c>
      <c r="L23" s="1560">
        <v>0</v>
      </c>
      <c r="M23" s="1561">
        <v>4779</v>
      </c>
      <c r="N23" s="1560"/>
      <c r="O23" s="1562"/>
      <c r="P23" s="1563">
        <v>8492</v>
      </c>
      <c r="Q23" s="1563"/>
      <c r="R23" s="1563"/>
      <c r="S23" s="1563"/>
      <c r="T23" s="1563"/>
      <c r="U23" s="1563"/>
      <c r="V23" s="1563"/>
      <c r="W23" s="1563"/>
      <c r="X23" s="1563"/>
      <c r="Y23" s="1563"/>
      <c r="Z23" s="1563"/>
      <c r="AA23" s="1563"/>
      <c r="AB23" s="1563">
        <v>8492</v>
      </c>
      <c r="AC23" s="1563"/>
      <c r="AD23" s="1522">
        <v>0</v>
      </c>
    </row>
    <row r="24" spans="1:30" hidden="1">
      <c r="A24" s="1558"/>
      <c r="B24" s="1559" t="s">
        <v>693</v>
      </c>
      <c r="C24" s="1560">
        <v>10722.537140799999</v>
      </c>
      <c r="D24" s="1560">
        <v>4872.5371408000001</v>
      </c>
      <c r="E24" s="1560">
        <v>4781</v>
      </c>
      <c r="F24" s="1560">
        <v>91.537140800000088</v>
      </c>
      <c r="G24" s="1560">
        <v>5850</v>
      </c>
      <c r="H24" s="1560"/>
      <c r="I24" s="1560">
        <v>13747</v>
      </c>
      <c r="J24" s="1560">
        <v>5182</v>
      </c>
      <c r="K24" s="1560">
        <v>5136</v>
      </c>
      <c r="L24" s="1560">
        <v>46</v>
      </c>
      <c r="M24" s="1561">
        <v>8565</v>
      </c>
      <c r="N24" s="1560"/>
      <c r="O24" s="1562"/>
      <c r="P24" s="1563">
        <v>13747</v>
      </c>
      <c r="Q24" s="1563"/>
      <c r="R24" s="1563"/>
      <c r="S24" s="1563"/>
      <c r="T24" s="1563"/>
      <c r="U24" s="1563"/>
      <c r="V24" s="1563"/>
      <c r="W24" s="1563"/>
      <c r="X24" s="1563"/>
      <c r="Y24" s="1563"/>
      <c r="Z24" s="1563"/>
      <c r="AA24" s="1563"/>
      <c r="AB24" s="1563">
        <v>13747</v>
      </c>
      <c r="AC24" s="1563"/>
      <c r="AD24" s="1522">
        <v>0</v>
      </c>
    </row>
    <row r="25" spans="1:30" hidden="1">
      <c r="A25" s="1558"/>
      <c r="B25" s="1559" t="s">
        <v>692</v>
      </c>
      <c r="C25" s="1560">
        <v>0</v>
      </c>
      <c r="D25" s="1560">
        <v>0</v>
      </c>
      <c r="E25" s="1560">
        <v>0</v>
      </c>
      <c r="F25" s="1560">
        <v>0</v>
      </c>
      <c r="G25" s="1560"/>
      <c r="H25" s="1560"/>
      <c r="I25" s="1560">
        <v>0</v>
      </c>
      <c r="J25" s="1560">
        <v>0</v>
      </c>
      <c r="K25" s="1560">
        <v>0</v>
      </c>
      <c r="L25" s="1560">
        <v>0</v>
      </c>
      <c r="M25" s="1561">
        <v>0</v>
      </c>
      <c r="N25" s="1560"/>
      <c r="O25" s="1562"/>
      <c r="P25" s="1563">
        <v>0</v>
      </c>
      <c r="Q25" s="1563"/>
      <c r="R25" s="1563"/>
      <c r="S25" s="1563"/>
      <c r="T25" s="1563"/>
      <c r="U25" s="1563"/>
      <c r="V25" s="1563"/>
      <c r="W25" s="1563"/>
      <c r="X25" s="1563"/>
      <c r="Y25" s="1563"/>
      <c r="Z25" s="1563"/>
      <c r="AA25" s="1563"/>
      <c r="AB25" s="1563">
        <v>0</v>
      </c>
      <c r="AC25" s="1563"/>
      <c r="AD25" s="1522">
        <v>0</v>
      </c>
    </row>
    <row r="26" spans="1:30" hidden="1">
      <c r="A26" s="1558"/>
      <c r="B26" s="1559" t="s">
        <v>691</v>
      </c>
      <c r="C26" s="1560">
        <v>27980</v>
      </c>
      <c r="D26" s="1560">
        <v>16466</v>
      </c>
      <c r="E26" s="1560">
        <v>16466</v>
      </c>
      <c r="F26" s="1560">
        <v>0</v>
      </c>
      <c r="G26" s="1560">
        <v>11514</v>
      </c>
      <c r="H26" s="1560"/>
      <c r="I26" s="1560">
        <v>34659</v>
      </c>
      <c r="J26" s="1560">
        <v>14759</v>
      </c>
      <c r="K26" s="1560">
        <v>14673</v>
      </c>
      <c r="L26" s="1560">
        <v>86</v>
      </c>
      <c r="M26" s="1561">
        <v>19900</v>
      </c>
      <c r="N26" s="1560"/>
      <c r="O26" s="1562"/>
      <c r="P26" s="1563">
        <v>34659</v>
      </c>
      <c r="Q26" s="1563"/>
      <c r="R26" s="1563"/>
      <c r="S26" s="1563"/>
      <c r="T26" s="1563"/>
      <c r="U26" s="1563"/>
      <c r="V26" s="1563"/>
      <c r="W26" s="1563"/>
      <c r="X26" s="1563"/>
      <c r="Y26" s="1563"/>
      <c r="Z26" s="1563"/>
      <c r="AA26" s="1563"/>
      <c r="AB26" s="1563">
        <v>34659</v>
      </c>
      <c r="AC26" s="1563"/>
      <c r="AD26" s="1522">
        <v>0</v>
      </c>
    </row>
    <row r="27" spans="1:30" hidden="1">
      <c r="A27" s="1558"/>
      <c r="B27" s="1559" t="s">
        <v>690</v>
      </c>
      <c r="C27" s="1560">
        <v>4204</v>
      </c>
      <c r="D27" s="1560">
        <v>2549</v>
      </c>
      <c r="E27" s="1560">
        <v>2549</v>
      </c>
      <c r="F27" s="1560">
        <v>0</v>
      </c>
      <c r="G27" s="1560">
        <v>1655</v>
      </c>
      <c r="H27" s="1560"/>
      <c r="I27" s="1560">
        <v>3858</v>
      </c>
      <c r="J27" s="1560">
        <v>2823</v>
      </c>
      <c r="K27" s="1560">
        <v>2823</v>
      </c>
      <c r="L27" s="1560">
        <v>0</v>
      </c>
      <c r="M27" s="1561">
        <v>1035</v>
      </c>
      <c r="N27" s="1560"/>
      <c r="O27" s="1562"/>
      <c r="P27" s="1563">
        <v>3858</v>
      </c>
      <c r="Q27" s="1563"/>
      <c r="R27" s="1563"/>
      <c r="S27" s="1563"/>
      <c r="T27" s="1563"/>
      <c r="U27" s="1563"/>
      <c r="V27" s="1563"/>
      <c r="W27" s="1563"/>
      <c r="X27" s="1563"/>
      <c r="Y27" s="1563"/>
      <c r="Z27" s="1563"/>
      <c r="AA27" s="1563"/>
      <c r="AB27" s="1563">
        <v>3858</v>
      </c>
      <c r="AC27" s="1563"/>
      <c r="AD27" s="1522">
        <v>0</v>
      </c>
    </row>
    <row r="28" spans="1:30">
      <c r="A28" s="1558">
        <v>8</v>
      </c>
      <c r="B28" s="1559" t="s">
        <v>689</v>
      </c>
      <c r="C28" s="1560">
        <v>11971.816132</v>
      </c>
      <c r="D28" s="1560">
        <v>11331.816132</v>
      </c>
      <c r="E28" s="1560">
        <v>9503</v>
      </c>
      <c r="F28" s="1560">
        <v>1828.8161319999999</v>
      </c>
      <c r="G28" s="1560">
        <v>640</v>
      </c>
      <c r="H28" s="1560"/>
      <c r="I28" s="1560">
        <v>12343</v>
      </c>
      <c r="J28" s="1560">
        <v>11643</v>
      </c>
      <c r="K28" s="1560">
        <v>9692</v>
      </c>
      <c r="L28" s="1560">
        <v>1951</v>
      </c>
      <c r="M28" s="1561">
        <v>700</v>
      </c>
      <c r="N28" s="1560"/>
      <c r="O28" s="1562"/>
      <c r="P28" s="1563">
        <v>12343</v>
      </c>
      <c r="Q28" s="1563"/>
      <c r="R28" s="1563"/>
      <c r="S28" s="1563"/>
      <c r="T28" s="1563"/>
      <c r="U28" s="1563"/>
      <c r="V28" s="1563"/>
      <c r="W28" s="1563"/>
      <c r="X28" s="1563"/>
      <c r="Y28" s="1563"/>
      <c r="Z28" s="1563"/>
      <c r="AA28" s="1563">
        <v>12343</v>
      </c>
      <c r="AB28" s="1563"/>
      <c r="AC28" s="1563"/>
      <c r="AD28" s="1522">
        <v>0</v>
      </c>
    </row>
    <row r="29" spans="1:30" hidden="1">
      <c r="A29" s="1558"/>
      <c r="B29" s="1559" t="s">
        <v>688</v>
      </c>
      <c r="C29" s="1560">
        <v>7897.4824639999997</v>
      </c>
      <c r="D29" s="1560">
        <v>7357.4824639999997</v>
      </c>
      <c r="E29" s="1560">
        <v>6539</v>
      </c>
      <c r="F29" s="1560">
        <v>818.48246399999971</v>
      </c>
      <c r="G29" s="1560">
        <v>540</v>
      </c>
      <c r="H29" s="1560"/>
      <c r="I29" s="1560">
        <v>7900</v>
      </c>
      <c r="J29" s="1560">
        <v>7350</v>
      </c>
      <c r="K29" s="1560">
        <v>6334</v>
      </c>
      <c r="L29" s="1560">
        <v>1016</v>
      </c>
      <c r="M29" s="1561">
        <v>550</v>
      </c>
      <c r="N29" s="1560"/>
      <c r="O29" s="1562"/>
      <c r="P29" s="1563">
        <v>7900</v>
      </c>
      <c r="Q29" s="1563"/>
      <c r="R29" s="1563"/>
      <c r="S29" s="1563"/>
      <c r="T29" s="1563"/>
      <c r="U29" s="1563"/>
      <c r="V29" s="1563"/>
      <c r="W29" s="1563"/>
      <c r="X29" s="1563"/>
      <c r="Y29" s="1563"/>
      <c r="Z29" s="1563"/>
      <c r="AA29" s="1563">
        <v>7900</v>
      </c>
      <c r="AB29" s="1563"/>
      <c r="AC29" s="1563"/>
      <c r="AD29" s="1522">
        <v>0</v>
      </c>
    </row>
    <row r="30" spans="1:30" ht="25.5" hidden="1">
      <c r="A30" s="1558"/>
      <c r="B30" s="1559" t="s">
        <v>687</v>
      </c>
      <c r="C30" s="1560">
        <v>4074.3336680000002</v>
      </c>
      <c r="D30" s="1560">
        <v>3974.3336680000002</v>
      </c>
      <c r="E30" s="1560">
        <v>2964</v>
      </c>
      <c r="F30" s="1560">
        <v>1010.3336680000002</v>
      </c>
      <c r="G30" s="1560">
        <v>100</v>
      </c>
      <c r="H30" s="1560"/>
      <c r="I30" s="1560">
        <v>4443</v>
      </c>
      <c r="J30" s="1560">
        <v>4293</v>
      </c>
      <c r="K30" s="1560">
        <v>3358</v>
      </c>
      <c r="L30" s="1560">
        <v>935</v>
      </c>
      <c r="M30" s="1561">
        <v>150</v>
      </c>
      <c r="N30" s="1560"/>
      <c r="O30" s="1562"/>
      <c r="P30" s="1563">
        <v>4443</v>
      </c>
      <c r="Q30" s="1563"/>
      <c r="R30" s="1563"/>
      <c r="S30" s="1563"/>
      <c r="T30" s="1563"/>
      <c r="U30" s="1563"/>
      <c r="V30" s="1563"/>
      <c r="W30" s="1563"/>
      <c r="X30" s="1563"/>
      <c r="Y30" s="1563"/>
      <c r="Z30" s="1563"/>
      <c r="AA30" s="1563">
        <v>4443</v>
      </c>
      <c r="AB30" s="1563"/>
      <c r="AC30" s="1563"/>
      <c r="AD30" s="1522">
        <v>0</v>
      </c>
    </row>
    <row r="31" spans="1:30">
      <c r="A31" s="1558">
        <v>9</v>
      </c>
      <c r="B31" s="1559" t="s">
        <v>686</v>
      </c>
      <c r="C31" s="1560">
        <v>13327.6661104</v>
      </c>
      <c r="D31" s="1560">
        <v>10314.6661104</v>
      </c>
      <c r="E31" s="1560">
        <v>9467</v>
      </c>
      <c r="F31" s="1560">
        <v>847.66611039999952</v>
      </c>
      <c r="G31" s="1560">
        <v>3013</v>
      </c>
      <c r="H31" s="1560"/>
      <c r="I31" s="1560">
        <v>12660</v>
      </c>
      <c r="J31" s="1560">
        <v>10867</v>
      </c>
      <c r="K31" s="1560">
        <v>9938.1726113684217</v>
      </c>
      <c r="L31" s="1560">
        <v>928.82738863157829</v>
      </c>
      <c r="M31" s="1561">
        <v>1793</v>
      </c>
      <c r="N31" s="1560"/>
      <c r="O31" s="1562"/>
      <c r="P31" s="1563">
        <v>12660</v>
      </c>
      <c r="Q31" s="1563"/>
      <c r="R31" s="1563"/>
      <c r="S31" s="1563"/>
      <c r="T31" s="1563"/>
      <c r="U31" s="1563"/>
      <c r="V31" s="1563"/>
      <c r="W31" s="1563"/>
      <c r="X31" s="1563"/>
      <c r="Y31" s="1563"/>
      <c r="Z31" s="1563"/>
      <c r="AA31" s="1563">
        <v>12660</v>
      </c>
      <c r="AB31" s="1563"/>
      <c r="AC31" s="1563"/>
      <c r="AD31" s="1522">
        <v>0</v>
      </c>
    </row>
    <row r="32" spans="1:30">
      <c r="A32" s="1558">
        <v>10</v>
      </c>
      <c r="B32" s="1559" t="s">
        <v>685</v>
      </c>
      <c r="C32" s="1560">
        <v>11254.386997913725</v>
      </c>
      <c r="D32" s="1560">
        <v>9549.3869979137253</v>
      </c>
      <c r="E32" s="1560">
        <v>8463</v>
      </c>
      <c r="F32" s="1560">
        <v>1086.3869979137253</v>
      </c>
      <c r="G32" s="1560">
        <v>1705</v>
      </c>
      <c r="H32" s="1560"/>
      <c r="I32" s="1560">
        <v>12045</v>
      </c>
      <c r="J32" s="1560">
        <v>9925</v>
      </c>
      <c r="K32" s="1560">
        <v>8707</v>
      </c>
      <c r="L32" s="1560">
        <v>1218</v>
      </c>
      <c r="M32" s="1561">
        <v>2120</v>
      </c>
      <c r="N32" s="1560"/>
      <c r="O32" s="1562"/>
      <c r="P32" s="1563">
        <v>12045</v>
      </c>
      <c r="Q32" s="1563"/>
      <c r="R32" s="1563"/>
      <c r="S32" s="1563"/>
      <c r="T32" s="1563"/>
      <c r="U32" s="1563"/>
      <c r="V32" s="1563"/>
      <c r="W32" s="1563"/>
      <c r="X32" s="1563"/>
      <c r="Y32" s="1563"/>
      <c r="Z32" s="1563"/>
      <c r="AA32" s="1563">
        <v>9524</v>
      </c>
      <c r="AB32" s="1563">
        <v>2521</v>
      </c>
      <c r="AC32" s="1563"/>
      <c r="AD32" s="1522">
        <v>0</v>
      </c>
    </row>
    <row r="33" spans="1:30" hidden="1">
      <c r="A33" s="1558"/>
      <c r="B33" s="1559" t="s">
        <v>684</v>
      </c>
      <c r="C33" s="1560">
        <v>8857.3869979137253</v>
      </c>
      <c r="D33" s="1560">
        <v>7452.3869979137253</v>
      </c>
      <c r="E33" s="1560">
        <v>6366</v>
      </c>
      <c r="F33" s="1560">
        <v>1086.3869979137253</v>
      </c>
      <c r="G33" s="1560">
        <v>1405</v>
      </c>
      <c r="H33" s="1560"/>
      <c r="I33" s="1560">
        <v>9524</v>
      </c>
      <c r="J33" s="1560">
        <v>7704</v>
      </c>
      <c r="K33" s="1560">
        <v>6486</v>
      </c>
      <c r="L33" s="1560">
        <v>1218</v>
      </c>
      <c r="M33" s="1561">
        <v>1820</v>
      </c>
      <c r="N33" s="1560"/>
      <c r="O33" s="1562"/>
      <c r="P33" s="1563">
        <v>9524</v>
      </c>
      <c r="Q33" s="1563"/>
      <c r="R33" s="1563"/>
      <c r="S33" s="1563"/>
      <c r="T33" s="1563"/>
      <c r="U33" s="1563"/>
      <c r="V33" s="1563"/>
      <c r="W33" s="1563"/>
      <c r="X33" s="1563"/>
      <c r="Y33" s="1563"/>
      <c r="Z33" s="1563"/>
      <c r="AA33" s="1563">
        <v>9524</v>
      </c>
      <c r="AB33" s="1563"/>
      <c r="AC33" s="1563"/>
      <c r="AD33" s="1522">
        <v>0</v>
      </c>
    </row>
    <row r="34" spans="1:30" hidden="1">
      <c r="A34" s="1558"/>
      <c r="B34" s="1559" t="s">
        <v>683</v>
      </c>
      <c r="C34" s="1560">
        <v>2397</v>
      </c>
      <c r="D34" s="1560">
        <v>2097</v>
      </c>
      <c r="E34" s="1560">
        <v>2097</v>
      </c>
      <c r="F34" s="1560">
        <v>0</v>
      </c>
      <c r="G34" s="1560">
        <v>300</v>
      </c>
      <c r="H34" s="1560"/>
      <c r="I34" s="1560">
        <v>2521</v>
      </c>
      <c r="J34" s="1560">
        <v>2221</v>
      </c>
      <c r="K34" s="1560">
        <v>2221</v>
      </c>
      <c r="L34" s="1560">
        <v>0</v>
      </c>
      <c r="M34" s="1561">
        <v>300</v>
      </c>
      <c r="N34" s="1560"/>
      <c r="O34" s="1562"/>
      <c r="P34" s="1563">
        <v>2521</v>
      </c>
      <c r="Q34" s="1563"/>
      <c r="R34" s="1563"/>
      <c r="S34" s="1563"/>
      <c r="T34" s="1563"/>
      <c r="U34" s="1563"/>
      <c r="V34" s="1563"/>
      <c r="W34" s="1563"/>
      <c r="X34" s="1563"/>
      <c r="Y34" s="1563"/>
      <c r="Z34" s="1563"/>
      <c r="AA34" s="1563"/>
      <c r="AB34" s="1563">
        <v>2521</v>
      </c>
      <c r="AC34" s="1563"/>
      <c r="AD34" s="1522">
        <v>0</v>
      </c>
    </row>
    <row r="35" spans="1:30">
      <c r="A35" s="1558">
        <v>11</v>
      </c>
      <c r="B35" s="1559" t="s">
        <v>682</v>
      </c>
      <c r="C35" s="1560">
        <v>12208.710736000001</v>
      </c>
      <c r="D35" s="1560">
        <v>10473.710736000001</v>
      </c>
      <c r="E35" s="1560">
        <v>8761</v>
      </c>
      <c r="F35" s="1560">
        <v>1712.7107360000009</v>
      </c>
      <c r="G35" s="1560">
        <v>1735</v>
      </c>
      <c r="H35" s="1560"/>
      <c r="I35" s="1560">
        <v>12293</v>
      </c>
      <c r="J35" s="1560">
        <v>10343</v>
      </c>
      <c r="K35" s="1560">
        <v>8438</v>
      </c>
      <c r="L35" s="1560">
        <v>1905</v>
      </c>
      <c r="M35" s="1561">
        <v>1950</v>
      </c>
      <c r="N35" s="1560"/>
      <c r="O35" s="1562"/>
      <c r="P35" s="1563">
        <v>12293</v>
      </c>
      <c r="Q35" s="1563"/>
      <c r="R35" s="1563"/>
      <c r="S35" s="1563"/>
      <c r="T35" s="1563"/>
      <c r="U35" s="1563"/>
      <c r="V35" s="1563"/>
      <c r="W35" s="1563"/>
      <c r="X35" s="1563"/>
      <c r="Y35" s="1563"/>
      <c r="Z35" s="1563">
        <v>250</v>
      </c>
      <c r="AA35" s="1563">
        <v>12043</v>
      </c>
      <c r="AB35" s="1563"/>
      <c r="AC35" s="1563"/>
      <c r="AD35" s="1522">
        <v>0</v>
      </c>
    </row>
    <row r="36" spans="1:30" hidden="1">
      <c r="A36" s="1558"/>
      <c r="B36" s="1559" t="s">
        <v>315</v>
      </c>
      <c r="C36" s="1560">
        <v>11873.710736000001</v>
      </c>
      <c r="D36" s="1560">
        <v>10473.710736000001</v>
      </c>
      <c r="E36" s="1560">
        <v>8761</v>
      </c>
      <c r="F36" s="1560">
        <v>1712.7107360000009</v>
      </c>
      <c r="G36" s="1560">
        <v>1400</v>
      </c>
      <c r="H36" s="1560"/>
      <c r="I36" s="1560">
        <v>12043</v>
      </c>
      <c r="J36" s="1560">
        <v>10343</v>
      </c>
      <c r="K36" s="1560">
        <v>8438</v>
      </c>
      <c r="L36" s="1560">
        <v>1905</v>
      </c>
      <c r="M36" s="1561">
        <v>1700</v>
      </c>
      <c r="N36" s="1560"/>
      <c r="O36" s="1562"/>
      <c r="P36" s="1563">
        <v>12043</v>
      </c>
      <c r="Q36" s="1563"/>
      <c r="R36" s="1563"/>
      <c r="S36" s="1563"/>
      <c r="T36" s="1563"/>
      <c r="U36" s="1563"/>
      <c r="V36" s="1563"/>
      <c r="W36" s="1563"/>
      <c r="X36" s="1563"/>
      <c r="Y36" s="1563"/>
      <c r="Z36" s="1563"/>
      <c r="AA36" s="1563">
        <v>12043</v>
      </c>
      <c r="AB36" s="1563"/>
      <c r="AC36" s="1563"/>
      <c r="AD36" s="1522">
        <v>0</v>
      </c>
    </row>
    <row r="37" spans="1:30" hidden="1">
      <c r="A37" s="1558"/>
      <c r="B37" s="1559" t="s">
        <v>681</v>
      </c>
      <c r="C37" s="1560">
        <v>0</v>
      </c>
      <c r="D37" s="1560">
        <v>0</v>
      </c>
      <c r="E37" s="1560">
        <v>0</v>
      </c>
      <c r="F37" s="1560">
        <v>0</v>
      </c>
      <c r="G37" s="1560"/>
      <c r="H37" s="1560"/>
      <c r="I37" s="1560">
        <v>0</v>
      </c>
      <c r="J37" s="1560">
        <v>0</v>
      </c>
      <c r="K37" s="1560">
        <v>0</v>
      </c>
      <c r="L37" s="1560">
        <v>0</v>
      </c>
      <c r="M37" s="1561">
        <v>0</v>
      </c>
      <c r="N37" s="1560"/>
      <c r="O37" s="1562"/>
      <c r="P37" s="1563">
        <v>0</v>
      </c>
      <c r="Q37" s="1563"/>
      <c r="R37" s="1563"/>
      <c r="S37" s="1563"/>
      <c r="T37" s="1563"/>
      <c r="U37" s="1563"/>
      <c r="V37" s="1563"/>
      <c r="W37" s="1563"/>
      <c r="X37" s="1563"/>
      <c r="Y37" s="1563"/>
      <c r="Z37" s="1563"/>
      <c r="AA37" s="1563">
        <v>0</v>
      </c>
      <c r="AB37" s="1563"/>
      <c r="AC37" s="1563"/>
      <c r="AD37" s="1522">
        <v>0</v>
      </c>
    </row>
    <row r="38" spans="1:30" hidden="1">
      <c r="A38" s="1558"/>
      <c r="B38" s="1559" t="s">
        <v>680</v>
      </c>
      <c r="C38" s="1560">
        <v>335</v>
      </c>
      <c r="D38" s="1560">
        <v>0</v>
      </c>
      <c r="E38" s="1560">
        <v>0</v>
      </c>
      <c r="F38" s="1560">
        <v>0</v>
      </c>
      <c r="G38" s="1560">
        <v>335</v>
      </c>
      <c r="H38" s="1560"/>
      <c r="I38" s="1560">
        <v>250</v>
      </c>
      <c r="J38" s="1560">
        <v>0</v>
      </c>
      <c r="K38" s="1560">
        <v>0</v>
      </c>
      <c r="L38" s="1560">
        <v>0</v>
      </c>
      <c r="M38" s="1561">
        <v>250</v>
      </c>
      <c r="N38" s="1560"/>
      <c r="O38" s="1562"/>
      <c r="P38" s="1563">
        <v>250</v>
      </c>
      <c r="Q38" s="1563"/>
      <c r="R38" s="1563"/>
      <c r="S38" s="1563"/>
      <c r="T38" s="1563"/>
      <c r="U38" s="1563"/>
      <c r="V38" s="1563"/>
      <c r="W38" s="1563"/>
      <c r="X38" s="1563"/>
      <c r="Y38" s="1563"/>
      <c r="Z38" s="1563">
        <v>250</v>
      </c>
      <c r="AA38" s="1563"/>
      <c r="AB38" s="1563"/>
      <c r="AC38" s="1563"/>
      <c r="AD38" s="1522">
        <v>0</v>
      </c>
    </row>
    <row r="39" spans="1:30">
      <c r="A39" s="1558">
        <v>12</v>
      </c>
      <c r="B39" s="1559" t="s">
        <v>679</v>
      </c>
      <c r="C39" s="1560">
        <v>121750.62333951998</v>
      </c>
      <c r="D39" s="1560">
        <v>111840.62333951998</v>
      </c>
      <c r="E39" s="1560">
        <v>94206</v>
      </c>
      <c r="F39" s="1560">
        <v>17634.623339519996</v>
      </c>
      <c r="G39" s="1560">
        <v>9910</v>
      </c>
      <c r="H39" s="1560"/>
      <c r="I39" s="1560">
        <v>124276</v>
      </c>
      <c r="J39" s="1560">
        <v>117109</v>
      </c>
      <c r="K39" s="1560">
        <v>99409</v>
      </c>
      <c r="L39" s="1560">
        <v>17700</v>
      </c>
      <c r="M39" s="1561">
        <v>7167</v>
      </c>
      <c r="N39" s="1560"/>
      <c r="O39" s="1562"/>
      <c r="P39" s="1563">
        <v>124276</v>
      </c>
      <c r="Q39" s="1563"/>
      <c r="R39" s="1563"/>
      <c r="S39" s="1563"/>
      <c r="T39" s="1563"/>
      <c r="U39" s="1563"/>
      <c r="V39" s="1563"/>
      <c r="W39" s="1563"/>
      <c r="X39" s="1563"/>
      <c r="Y39" s="1563"/>
      <c r="Z39" s="1563">
        <v>2660</v>
      </c>
      <c r="AA39" s="1563">
        <v>121616</v>
      </c>
      <c r="AB39" s="1563"/>
      <c r="AC39" s="1563"/>
      <c r="AD39" s="1522">
        <v>0</v>
      </c>
    </row>
    <row r="40" spans="1:30" hidden="1">
      <c r="A40" s="1558"/>
      <c r="B40" s="1559" t="s">
        <v>678</v>
      </c>
      <c r="C40" s="1560">
        <v>12615.032008</v>
      </c>
      <c r="D40" s="1560">
        <v>11320.032008</v>
      </c>
      <c r="E40" s="1560">
        <v>9580</v>
      </c>
      <c r="F40" s="1560">
        <v>1740.0320080000001</v>
      </c>
      <c r="G40" s="1560">
        <v>1295</v>
      </c>
      <c r="H40" s="1560"/>
      <c r="I40" s="1560">
        <v>12285</v>
      </c>
      <c r="J40" s="1560">
        <v>11578</v>
      </c>
      <c r="K40" s="1560">
        <v>9900</v>
      </c>
      <c r="L40" s="1560">
        <v>1678</v>
      </c>
      <c r="M40" s="1561">
        <v>707</v>
      </c>
      <c r="N40" s="1560"/>
      <c r="O40" s="1562"/>
      <c r="P40" s="1563">
        <v>12285</v>
      </c>
      <c r="Q40" s="1563"/>
      <c r="R40" s="1563"/>
      <c r="S40" s="1563"/>
      <c r="T40" s="1563"/>
      <c r="U40" s="1563"/>
      <c r="V40" s="1563"/>
      <c r="W40" s="1563"/>
      <c r="X40" s="1563"/>
      <c r="Y40" s="1563"/>
      <c r="Z40" s="1563"/>
      <c r="AA40" s="1563">
        <v>12285</v>
      </c>
      <c r="AB40" s="1563"/>
      <c r="AC40" s="1563"/>
      <c r="AD40" s="1522">
        <v>0</v>
      </c>
    </row>
    <row r="41" spans="1:30" hidden="1">
      <c r="A41" s="1558"/>
      <c r="B41" s="1559" t="s">
        <v>677</v>
      </c>
      <c r="C41" s="1560">
        <v>68619.5210792</v>
      </c>
      <c r="D41" s="1560">
        <v>65409.5210792</v>
      </c>
      <c r="E41" s="1560">
        <v>56809</v>
      </c>
      <c r="F41" s="1560">
        <v>8600.5210791999998</v>
      </c>
      <c r="G41" s="1560">
        <v>3210</v>
      </c>
      <c r="H41" s="1560"/>
      <c r="I41" s="1560">
        <v>71045</v>
      </c>
      <c r="J41" s="1560">
        <v>68600</v>
      </c>
      <c r="K41" s="1560">
        <v>59937</v>
      </c>
      <c r="L41" s="1560">
        <v>8663</v>
      </c>
      <c r="M41" s="1561">
        <v>2445</v>
      </c>
      <c r="N41" s="1560"/>
      <c r="O41" s="1562"/>
      <c r="P41" s="1563">
        <v>71045</v>
      </c>
      <c r="Q41" s="1563"/>
      <c r="R41" s="1563"/>
      <c r="S41" s="1563"/>
      <c r="T41" s="1563"/>
      <c r="U41" s="1563"/>
      <c r="V41" s="1563"/>
      <c r="W41" s="1563"/>
      <c r="X41" s="1563"/>
      <c r="Y41" s="1563"/>
      <c r="Z41" s="1563"/>
      <c r="AA41" s="1563">
        <v>71045</v>
      </c>
      <c r="AB41" s="1563"/>
      <c r="AC41" s="1563"/>
      <c r="AD41" s="1522">
        <v>0</v>
      </c>
    </row>
    <row r="42" spans="1:30" hidden="1">
      <c r="A42" s="1558"/>
      <c r="B42" s="1559" t="s">
        <v>676</v>
      </c>
      <c r="C42" s="1560">
        <v>7350.4530603200001</v>
      </c>
      <c r="D42" s="1560">
        <v>6500.4530603200001</v>
      </c>
      <c r="E42" s="1560">
        <v>5045</v>
      </c>
      <c r="F42" s="1560">
        <v>1455.4530603200001</v>
      </c>
      <c r="G42" s="1560">
        <v>850</v>
      </c>
      <c r="H42" s="1560"/>
      <c r="I42" s="1560">
        <v>6921</v>
      </c>
      <c r="J42" s="1560">
        <v>6861</v>
      </c>
      <c r="K42" s="1560">
        <v>5340</v>
      </c>
      <c r="L42" s="1560">
        <v>1521</v>
      </c>
      <c r="M42" s="1561">
        <v>60</v>
      </c>
      <c r="N42" s="1560"/>
      <c r="O42" s="1562"/>
      <c r="P42" s="1563">
        <v>6921</v>
      </c>
      <c r="Q42" s="1563"/>
      <c r="R42" s="1563"/>
      <c r="S42" s="1563"/>
      <c r="T42" s="1563"/>
      <c r="U42" s="1563"/>
      <c r="V42" s="1563"/>
      <c r="W42" s="1563"/>
      <c r="X42" s="1563"/>
      <c r="Y42" s="1563"/>
      <c r="Z42" s="1563"/>
      <c r="AA42" s="1563">
        <v>6921</v>
      </c>
      <c r="AB42" s="1563"/>
      <c r="AC42" s="1563"/>
      <c r="AD42" s="1522">
        <v>0</v>
      </c>
    </row>
    <row r="43" spans="1:30" hidden="1">
      <c r="A43" s="1558"/>
      <c r="B43" s="1559" t="s">
        <v>675</v>
      </c>
      <c r="C43" s="1560">
        <v>6524.0767519999999</v>
      </c>
      <c r="D43" s="1560">
        <v>5974.0767519999999</v>
      </c>
      <c r="E43" s="1560">
        <v>4393</v>
      </c>
      <c r="F43" s="1560">
        <v>1581.0767519999999</v>
      </c>
      <c r="G43" s="1560">
        <v>550</v>
      </c>
      <c r="H43" s="1560"/>
      <c r="I43" s="1560">
        <v>6507</v>
      </c>
      <c r="J43" s="1560">
        <v>6257</v>
      </c>
      <c r="K43" s="1560">
        <v>4676</v>
      </c>
      <c r="L43" s="1560">
        <v>1581</v>
      </c>
      <c r="M43" s="1561">
        <v>250</v>
      </c>
      <c r="N43" s="1560"/>
      <c r="O43" s="1562"/>
      <c r="P43" s="1563">
        <v>6507</v>
      </c>
      <c r="Q43" s="1563"/>
      <c r="R43" s="1563"/>
      <c r="S43" s="1563"/>
      <c r="T43" s="1563"/>
      <c r="U43" s="1563"/>
      <c r="V43" s="1563"/>
      <c r="W43" s="1563"/>
      <c r="X43" s="1563"/>
      <c r="Y43" s="1563"/>
      <c r="Z43" s="1563"/>
      <c r="AA43" s="1563">
        <v>6507</v>
      </c>
      <c r="AB43" s="1563"/>
      <c r="AC43" s="1563"/>
      <c r="AD43" s="1522">
        <v>0</v>
      </c>
    </row>
    <row r="44" spans="1:30" hidden="1">
      <c r="A44" s="1558"/>
      <c r="B44" s="1559" t="s">
        <v>674</v>
      </c>
      <c r="C44" s="1560">
        <v>4743.1279039999999</v>
      </c>
      <c r="D44" s="1560">
        <v>4438.1279039999999</v>
      </c>
      <c r="E44" s="1560">
        <v>2915</v>
      </c>
      <c r="F44" s="1560">
        <v>1523.1279039999999</v>
      </c>
      <c r="G44" s="1560">
        <v>305</v>
      </c>
      <c r="H44" s="1560"/>
      <c r="I44" s="1560">
        <v>4969</v>
      </c>
      <c r="J44" s="1560">
        <v>4729</v>
      </c>
      <c r="K44" s="1560">
        <v>3206</v>
      </c>
      <c r="L44" s="1560">
        <v>1523</v>
      </c>
      <c r="M44" s="1561">
        <v>240</v>
      </c>
      <c r="N44" s="1560"/>
      <c r="O44" s="1562"/>
      <c r="P44" s="1563">
        <v>4969</v>
      </c>
      <c r="Q44" s="1563"/>
      <c r="R44" s="1563"/>
      <c r="S44" s="1563"/>
      <c r="T44" s="1563"/>
      <c r="U44" s="1563"/>
      <c r="V44" s="1563"/>
      <c r="W44" s="1563"/>
      <c r="X44" s="1563"/>
      <c r="Y44" s="1563"/>
      <c r="Z44" s="1563"/>
      <c r="AA44" s="1563">
        <v>4969</v>
      </c>
      <c r="AB44" s="1563"/>
      <c r="AC44" s="1563"/>
      <c r="AD44" s="1522">
        <v>0</v>
      </c>
    </row>
    <row r="45" spans="1:30" hidden="1">
      <c r="A45" s="1558"/>
      <c r="B45" s="1559" t="s">
        <v>673</v>
      </c>
      <c r="C45" s="1560">
        <v>5828.1501840000001</v>
      </c>
      <c r="D45" s="1560">
        <v>4718.1501840000001</v>
      </c>
      <c r="E45" s="1560">
        <v>2872</v>
      </c>
      <c r="F45" s="1560">
        <v>1846.1501840000001</v>
      </c>
      <c r="G45" s="1560">
        <v>1110</v>
      </c>
      <c r="H45" s="1560"/>
      <c r="I45" s="1560">
        <v>6156</v>
      </c>
      <c r="J45" s="1560">
        <v>4976</v>
      </c>
      <c r="K45" s="1560">
        <v>3130</v>
      </c>
      <c r="L45" s="1560">
        <v>1846</v>
      </c>
      <c r="M45" s="1561">
        <v>1180</v>
      </c>
      <c r="N45" s="1560"/>
      <c r="O45" s="1562"/>
      <c r="P45" s="1563">
        <v>6156</v>
      </c>
      <c r="Q45" s="1563"/>
      <c r="R45" s="1563"/>
      <c r="S45" s="1563"/>
      <c r="T45" s="1563"/>
      <c r="U45" s="1563"/>
      <c r="V45" s="1563"/>
      <c r="W45" s="1563"/>
      <c r="X45" s="1563"/>
      <c r="Y45" s="1563"/>
      <c r="Z45" s="1563"/>
      <c r="AA45" s="1563">
        <v>6156</v>
      </c>
      <c r="AB45" s="1563"/>
      <c r="AC45" s="1563"/>
      <c r="AD45" s="1522">
        <v>0</v>
      </c>
    </row>
    <row r="46" spans="1:30" hidden="1">
      <c r="A46" s="1558"/>
      <c r="B46" s="1559" t="s">
        <v>672</v>
      </c>
      <c r="C46" s="1560">
        <v>9963.954475999999</v>
      </c>
      <c r="D46" s="1560">
        <v>8343.954475999999</v>
      </c>
      <c r="E46" s="1560">
        <v>7641</v>
      </c>
      <c r="F46" s="1560">
        <v>702.95447599999898</v>
      </c>
      <c r="G46" s="1560">
        <v>1620</v>
      </c>
      <c r="H46" s="1560"/>
      <c r="I46" s="1560">
        <v>10013</v>
      </c>
      <c r="J46" s="1560">
        <v>8643</v>
      </c>
      <c r="K46" s="1560">
        <v>7940</v>
      </c>
      <c r="L46" s="1560">
        <v>703</v>
      </c>
      <c r="M46" s="1561">
        <v>1370</v>
      </c>
      <c r="N46" s="1560"/>
      <c r="O46" s="1562"/>
      <c r="P46" s="1563">
        <v>10013</v>
      </c>
      <c r="Q46" s="1563"/>
      <c r="R46" s="1563"/>
      <c r="S46" s="1563"/>
      <c r="T46" s="1563"/>
      <c r="U46" s="1563"/>
      <c r="V46" s="1563"/>
      <c r="W46" s="1563"/>
      <c r="X46" s="1563"/>
      <c r="Y46" s="1563"/>
      <c r="Z46" s="1563"/>
      <c r="AA46" s="1563">
        <v>10013</v>
      </c>
      <c r="AB46" s="1563"/>
      <c r="AC46" s="1563"/>
      <c r="AD46" s="1522">
        <v>0</v>
      </c>
    </row>
    <row r="47" spans="1:30" ht="25.5" hidden="1">
      <c r="A47" s="1558"/>
      <c r="B47" s="1559" t="s">
        <v>671</v>
      </c>
      <c r="C47" s="1560">
        <v>3606.3078759999999</v>
      </c>
      <c r="D47" s="1560">
        <v>3356.3078759999999</v>
      </c>
      <c r="E47" s="1560">
        <v>3171</v>
      </c>
      <c r="F47" s="1560">
        <v>185.30787599999985</v>
      </c>
      <c r="G47" s="1560">
        <v>250</v>
      </c>
      <c r="H47" s="1560"/>
      <c r="I47" s="1560">
        <v>3720</v>
      </c>
      <c r="J47" s="1560">
        <v>3475</v>
      </c>
      <c r="K47" s="1560">
        <v>3290</v>
      </c>
      <c r="L47" s="1560">
        <v>185</v>
      </c>
      <c r="M47" s="1561">
        <v>245</v>
      </c>
      <c r="N47" s="1560"/>
      <c r="O47" s="1562"/>
      <c r="P47" s="1563">
        <v>3720</v>
      </c>
      <c r="Q47" s="1563"/>
      <c r="R47" s="1563"/>
      <c r="S47" s="1563"/>
      <c r="T47" s="1563"/>
      <c r="U47" s="1563"/>
      <c r="V47" s="1563"/>
      <c r="W47" s="1563"/>
      <c r="X47" s="1563"/>
      <c r="Y47" s="1563"/>
      <c r="Z47" s="1563"/>
      <c r="AA47" s="1563">
        <v>3720</v>
      </c>
      <c r="AB47" s="1563"/>
      <c r="AC47" s="1563"/>
      <c r="AD47" s="1522">
        <v>0</v>
      </c>
    </row>
    <row r="48" spans="1:30" hidden="1">
      <c r="A48" s="1558"/>
      <c r="B48" s="1559" t="s">
        <v>670</v>
      </c>
      <c r="C48" s="1560">
        <v>2100</v>
      </c>
      <c r="D48" s="1560">
        <v>1780</v>
      </c>
      <c r="E48" s="1560">
        <v>1780</v>
      </c>
      <c r="F48" s="1560">
        <v>0</v>
      </c>
      <c r="G48" s="1560">
        <v>320</v>
      </c>
      <c r="H48" s="1560"/>
      <c r="I48" s="1560">
        <v>2260</v>
      </c>
      <c r="J48" s="1560">
        <v>1990</v>
      </c>
      <c r="K48" s="1560">
        <v>1990</v>
      </c>
      <c r="L48" s="1560">
        <v>0</v>
      </c>
      <c r="M48" s="1561">
        <v>270</v>
      </c>
      <c r="N48" s="1560"/>
      <c r="O48" s="1562"/>
      <c r="P48" s="1563">
        <v>2260</v>
      </c>
      <c r="Q48" s="1563"/>
      <c r="R48" s="1563"/>
      <c r="S48" s="1563"/>
      <c r="T48" s="1563"/>
      <c r="U48" s="1563"/>
      <c r="V48" s="1563"/>
      <c r="W48" s="1563"/>
      <c r="X48" s="1563"/>
      <c r="Y48" s="1563"/>
      <c r="Z48" s="1563">
        <v>2260</v>
      </c>
      <c r="AA48" s="1563"/>
      <c r="AB48" s="1563"/>
      <c r="AC48" s="1563"/>
      <c r="AD48" s="1522">
        <v>0</v>
      </c>
    </row>
    <row r="49" spans="1:30" ht="25.5" hidden="1">
      <c r="A49" s="1558"/>
      <c r="B49" s="1559" t="s">
        <v>669</v>
      </c>
      <c r="C49" s="1560">
        <v>400</v>
      </c>
      <c r="D49" s="1560">
        <v>0</v>
      </c>
      <c r="E49" s="1560">
        <v>0</v>
      </c>
      <c r="F49" s="1560">
        <v>0</v>
      </c>
      <c r="G49" s="1560">
        <v>400</v>
      </c>
      <c r="H49" s="1560"/>
      <c r="I49" s="1560">
        <v>400</v>
      </c>
      <c r="J49" s="1560">
        <v>0</v>
      </c>
      <c r="K49" s="1560">
        <v>0</v>
      </c>
      <c r="L49" s="1560">
        <v>0</v>
      </c>
      <c r="M49" s="1561">
        <v>400</v>
      </c>
      <c r="N49" s="1560"/>
      <c r="O49" s="1562"/>
      <c r="P49" s="1563">
        <v>400</v>
      </c>
      <c r="Q49" s="1563"/>
      <c r="R49" s="1563"/>
      <c r="S49" s="1563"/>
      <c r="T49" s="1563"/>
      <c r="U49" s="1563"/>
      <c r="V49" s="1563"/>
      <c r="W49" s="1563"/>
      <c r="X49" s="1563"/>
      <c r="Y49" s="1563"/>
      <c r="Z49" s="1563">
        <v>400</v>
      </c>
      <c r="AA49" s="1563"/>
      <c r="AB49" s="1563"/>
      <c r="AC49" s="1563"/>
      <c r="AD49" s="1522">
        <v>0</v>
      </c>
    </row>
    <row r="50" spans="1:30">
      <c r="A50" s="1558">
        <v>13</v>
      </c>
      <c r="B50" s="1559" t="s">
        <v>668</v>
      </c>
      <c r="C50" s="1560">
        <v>23419.448039999999</v>
      </c>
      <c r="D50" s="1560">
        <v>22197.448039999999</v>
      </c>
      <c r="E50" s="1560">
        <v>20742</v>
      </c>
      <c r="F50" s="1560">
        <v>1455.4480399999993</v>
      </c>
      <c r="G50" s="1560">
        <v>1222</v>
      </c>
      <c r="H50" s="1560"/>
      <c r="I50" s="1560">
        <v>23991</v>
      </c>
      <c r="J50" s="1560">
        <v>22597</v>
      </c>
      <c r="K50" s="1560">
        <v>21018</v>
      </c>
      <c r="L50" s="1560">
        <v>1579</v>
      </c>
      <c r="M50" s="1561">
        <v>1394</v>
      </c>
      <c r="N50" s="1560"/>
      <c r="O50" s="1562"/>
      <c r="P50" s="1563">
        <v>23991</v>
      </c>
      <c r="Q50" s="1563"/>
      <c r="R50" s="1563"/>
      <c r="S50" s="1563"/>
      <c r="T50" s="1563"/>
      <c r="U50" s="1563"/>
      <c r="V50" s="1563"/>
      <c r="W50" s="1563"/>
      <c r="X50" s="1563"/>
      <c r="Y50" s="1563"/>
      <c r="Z50" s="1563">
        <v>1810</v>
      </c>
      <c r="AA50" s="1563">
        <v>22181</v>
      </c>
      <c r="AB50" s="1563"/>
      <c r="AC50" s="1563"/>
      <c r="AD50" s="1522">
        <v>0</v>
      </c>
    </row>
    <row r="51" spans="1:30" hidden="1">
      <c r="A51" s="1558"/>
      <c r="B51" s="1559" t="s">
        <v>315</v>
      </c>
      <c r="C51" s="1560">
        <v>10827</v>
      </c>
      <c r="D51" s="1560">
        <v>10277</v>
      </c>
      <c r="E51" s="1560">
        <v>10277</v>
      </c>
      <c r="F51" s="1560">
        <v>0</v>
      </c>
      <c r="G51" s="1560">
        <v>550</v>
      </c>
      <c r="H51" s="1560"/>
      <c r="I51" s="1560">
        <v>10886</v>
      </c>
      <c r="J51" s="1560">
        <v>10586</v>
      </c>
      <c r="K51" s="1560">
        <v>10039</v>
      </c>
      <c r="L51" s="1560">
        <v>547</v>
      </c>
      <c r="M51" s="1561">
        <v>300</v>
      </c>
      <c r="N51" s="1560"/>
      <c r="O51" s="1562"/>
      <c r="P51" s="1563">
        <v>10886</v>
      </c>
      <c r="Q51" s="1563"/>
      <c r="R51" s="1563"/>
      <c r="S51" s="1563"/>
      <c r="T51" s="1563"/>
      <c r="U51" s="1563"/>
      <c r="V51" s="1563"/>
      <c r="W51" s="1563"/>
      <c r="X51" s="1563"/>
      <c r="Y51" s="1563"/>
      <c r="Z51" s="1563"/>
      <c r="AA51" s="1563">
        <v>10886</v>
      </c>
      <c r="AB51" s="1563"/>
      <c r="AC51" s="1563"/>
      <c r="AD51" s="1522">
        <v>0</v>
      </c>
    </row>
    <row r="52" spans="1:30" hidden="1">
      <c r="A52" s="1558"/>
      <c r="B52" s="1559" t="s">
        <v>667</v>
      </c>
      <c r="C52" s="1560">
        <v>10983.448039999999</v>
      </c>
      <c r="D52" s="1560">
        <v>10711.448039999999</v>
      </c>
      <c r="E52" s="1560">
        <v>9256</v>
      </c>
      <c r="F52" s="1560">
        <v>1455.4480399999993</v>
      </c>
      <c r="G52" s="1560">
        <v>272</v>
      </c>
      <c r="H52" s="1560"/>
      <c r="I52" s="1560">
        <v>11295</v>
      </c>
      <c r="J52" s="1560">
        <v>10701</v>
      </c>
      <c r="K52" s="1560">
        <v>9669</v>
      </c>
      <c r="L52" s="1560">
        <v>1032</v>
      </c>
      <c r="M52" s="1561">
        <v>594</v>
      </c>
      <c r="N52" s="1560"/>
      <c r="O52" s="1562"/>
      <c r="P52" s="1563">
        <v>11295</v>
      </c>
      <c r="Q52" s="1563"/>
      <c r="R52" s="1563"/>
      <c r="S52" s="1563"/>
      <c r="T52" s="1563"/>
      <c r="U52" s="1563"/>
      <c r="V52" s="1563"/>
      <c r="W52" s="1563"/>
      <c r="X52" s="1563"/>
      <c r="Y52" s="1563"/>
      <c r="Z52" s="1563"/>
      <c r="AA52" s="1563">
        <v>11295</v>
      </c>
      <c r="AB52" s="1563"/>
      <c r="AC52" s="1563"/>
      <c r="AD52" s="1522">
        <v>0</v>
      </c>
    </row>
    <row r="53" spans="1:30" ht="25.5" hidden="1">
      <c r="A53" s="1558"/>
      <c r="B53" s="1559" t="s">
        <v>666</v>
      </c>
      <c r="C53" s="1560">
        <v>1609</v>
      </c>
      <c r="D53" s="1560">
        <v>1209</v>
      </c>
      <c r="E53" s="1560">
        <v>1209</v>
      </c>
      <c r="F53" s="1560">
        <v>0</v>
      </c>
      <c r="G53" s="1560">
        <v>400</v>
      </c>
      <c r="H53" s="1560"/>
      <c r="I53" s="1560">
        <v>1810</v>
      </c>
      <c r="J53" s="1560">
        <v>1310</v>
      </c>
      <c r="K53" s="1560">
        <v>1310</v>
      </c>
      <c r="L53" s="1560">
        <v>0</v>
      </c>
      <c r="M53" s="1561">
        <v>500</v>
      </c>
      <c r="N53" s="1560"/>
      <c r="O53" s="1562"/>
      <c r="P53" s="1563">
        <v>1810</v>
      </c>
      <c r="Q53" s="1563"/>
      <c r="R53" s="1563"/>
      <c r="S53" s="1563"/>
      <c r="T53" s="1563"/>
      <c r="U53" s="1563"/>
      <c r="V53" s="1563"/>
      <c r="W53" s="1563"/>
      <c r="X53" s="1563"/>
      <c r="Y53" s="1563"/>
      <c r="Z53" s="1563">
        <v>1810</v>
      </c>
      <c r="AA53" s="1563"/>
      <c r="AB53" s="1563"/>
      <c r="AC53" s="1563"/>
      <c r="AD53" s="1522">
        <v>0</v>
      </c>
    </row>
    <row r="54" spans="1:30">
      <c r="A54" s="1558">
        <v>14</v>
      </c>
      <c r="B54" s="1559" t="s">
        <v>665</v>
      </c>
      <c r="C54" s="1560">
        <v>1696.89102</v>
      </c>
      <c r="D54" s="1560">
        <v>1696.89102</v>
      </c>
      <c r="E54" s="1560">
        <v>1419</v>
      </c>
      <c r="F54" s="1560">
        <v>277.89102000000003</v>
      </c>
      <c r="G54" s="1560">
        <v>0</v>
      </c>
      <c r="H54" s="1560"/>
      <c r="I54" s="1560">
        <v>1794</v>
      </c>
      <c r="J54" s="1560">
        <v>1794</v>
      </c>
      <c r="K54" s="1560">
        <v>1516</v>
      </c>
      <c r="L54" s="1560">
        <v>278</v>
      </c>
      <c r="M54" s="1561">
        <v>0</v>
      </c>
      <c r="N54" s="1560"/>
      <c r="O54" s="1562"/>
      <c r="P54" s="1563">
        <v>1794</v>
      </c>
      <c r="Q54" s="1563"/>
      <c r="R54" s="1563"/>
      <c r="S54" s="1563"/>
      <c r="T54" s="1563"/>
      <c r="U54" s="1563"/>
      <c r="V54" s="1563"/>
      <c r="W54" s="1563"/>
      <c r="X54" s="1563"/>
      <c r="Y54" s="1563"/>
      <c r="Z54" s="1563"/>
      <c r="AA54" s="1563">
        <v>1794</v>
      </c>
      <c r="AB54" s="1563"/>
      <c r="AC54" s="1563"/>
      <c r="AD54" s="1522">
        <v>0</v>
      </c>
    </row>
    <row r="55" spans="1:30">
      <c r="A55" s="1558">
        <v>15</v>
      </c>
      <c r="B55" s="1559" t="s">
        <v>664</v>
      </c>
      <c r="C55" s="1560">
        <v>28019.699408981814</v>
      </c>
      <c r="D55" s="1560">
        <v>19963.699408981818</v>
      </c>
      <c r="E55" s="1560">
        <v>18334</v>
      </c>
      <c r="F55" s="1560">
        <v>1629.6994089818184</v>
      </c>
      <c r="G55" s="1560">
        <v>8056</v>
      </c>
      <c r="H55" s="1560"/>
      <c r="I55" s="1560">
        <v>27689</v>
      </c>
      <c r="J55" s="1560">
        <v>21084</v>
      </c>
      <c r="K55" s="1560">
        <v>19411</v>
      </c>
      <c r="L55" s="1560">
        <v>1673</v>
      </c>
      <c r="M55" s="1561">
        <v>6605</v>
      </c>
      <c r="N55" s="1560"/>
      <c r="O55" s="1562"/>
      <c r="P55" s="1563">
        <v>27689</v>
      </c>
      <c r="Q55" s="1563"/>
      <c r="R55" s="1563"/>
      <c r="S55" s="1563"/>
      <c r="T55" s="1563"/>
      <c r="U55" s="1563"/>
      <c r="V55" s="1563"/>
      <c r="W55" s="1563"/>
      <c r="X55" s="1563"/>
      <c r="Y55" s="1563"/>
      <c r="Z55" s="1563">
        <v>2767</v>
      </c>
      <c r="AA55" s="1563">
        <v>24922</v>
      </c>
      <c r="AB55" s="1563"/>
      <c r="AC55" s="1563"/>
      <c r="AD55" s="1522">
        <v>0</v>
      </c>
    </row>
    <row r="56" spans="1:30" hidden="1">
      <c r="A56" s="1558"/>
      <c r="B56" s="1559" t="s">
        <v>315</v>
      </c>
      <c r="C56" s="1560">
        <v>18606.370722799998</v>
      </c>
      <c r="D56" s="1560">
        <v>12266.3707228</v>
      </c>
      <c r="E56" s="1560">
        <v>11588</v>
      </c>
      <c r="F56" s="1560">
        <v>678.37072280000029</v>
      </c>
      <c r="G56" s="1560">
        <v>6340</v>
      </c>
      <c r="H56" s="1560"/>
      <c r="I56" s="1560">
        <v>17458</v>
      </c>
      <c r="J56" s="1560">
        <v>12698</v>
      </c>
      <c r="K56" s="1560">
        <v>11896</v>
      </c>
      <c r="L56" s="1560">
        <v>802</v>
      </c>
      <c r="M56" s="1561">
        <v>4760</v>
      </c>
      <c r="N56" s="1560"/>
      <c r="O56" s="1562"/>
      <c r="P56" s="1563">
        <v>17458</v>
      </c>
      <c r="Q56" s="1563"/>
      <c r="R56" s="1563"/>
      <c r="S56" s="1563"/>
      <c r="T56" s="1563"/>
      <c r="U56" s="1563"/>
      <c r="V56" s="1563"/>
      <c r="W56" s="1563"/>
      <c r="X56" s="1563"/>
      <c r="Y56" s="1563"/>
      <c r="Z56" s="1563"/>
      <c r="AA56" s="1563">
        <v>17458</v>
      </c>
      <c r="AB56" s="1563"/>
      <c r="AC56" s="1563"/>
      <c r="AD56" s="1522">
        <v>0</v>
      </c>
    </row>
    <row r="57" spans="1:30" hidden="1">
      <c r="A57" s="1558"/>
      <c r="B57" s="1559" t="s">
        <v>663</v>
      </c>
      <c r="C57" s="1560">
        <v>4544.7075581818181</v>
      </c>
      <c r="D57" s="1560">
        <v>3954.7075581818181</v>
      </c>
      <c r="E57" s="1560">
        <v>3497</v>
      </c>
      <c r="F57" s="1560">
        <v>457.70755818181806</v>
      </c>
      <c r="G57" s="1560">
        <v>590</v>
      </c>
      <c r="H57" s="1560"/>
      <c r="I57" s="1560">
        <v>4890</v>
      </c>
      <c r="J57" s="1560">
        <v>3820</v>
      </c>
      <c r="K57" s="1560">
        <v>3293</v>
      </c>
      <c r="L57" s="1560">
        <v>527</v>
      </c>
      <c r="M57" s="1561">
        <v>1070</v>
      </c>
      <c r="N57" s="1560"/>
      <c r="O57" s="1562"/>
      <c r="P57" s="1563">
        <v>4890</v>
      </c>
      <c r="Q57" s="1563"/>
      <c r="R57" s="1563"/>
      <c r="S57" s="1563"/>
      <c r="T57" s="1563"/>
      <c r="U57" s="1563"/>
      <c r="V57" s="1563"/>
      <c r="W57" s="1563"/>
      <c r="X57" s="1563"/>
      <c r="Y57" s="1563"/>
      <c r="Z57" s="1563"/>
      <c r="AA57" s="1563">
        <v>4890</v>
      </c>
      <c r="AB57" s="1563"/>
      <c r="AC57" s="1563"/>
      <c r="AD57" s="1522">
        <v>0</v>
      </c>
    </row>
    <row r="58" spans="1:30" hidden="1">
      <c r="A58" s="1558"/>
      <c r="B58" s="1559" t="s">
        <v>662</v>
      </c>
      <c r="C58" s="1560">
        <v>2528.6211279999998</v>
      </c>
      <c r="D58" s="1560">
        <v>1852.621128</v>
      </c>
      <c r="E58" s="1560">
        <v>1359</v>
      </c>
      <c r="F58" s="1560">
        <v>493.621128</v>
      </c>
      <c r="G58" s="1560">
        <v>676</v>
      </c>
      <c r="H58" s="1560"/>
      <c r="I58" s="1560">
        <v>2574</v>
      </c>
      <c r="J58" s="1560">
        <v>2249</v>
      </c>
      <c r="K58" s="1560">
        <v>1905</v>
      </c>
      <c r="L58" s="1560">
        <v>344</v>
      </c>
      <c r="M58" s="1561">
        <v>325</v>
      </c>
      <c r="N58" s="1560"/>
      <c r="O58" s="1562"/>
      <c r="P58" s="1563">
        <v>2574</v>
      </c>
      <c r="Q58" s="1563"/>
      <c r="R58" s="1563"/>
      <c r="S58" s="1563"/>
      <c r="T58" s="1563"/>
      <c r="U58" s="1563"/>
      <c r="V58" s="1563"/>
      <c r="W58" s="1563"/>
      <c r="X58" s="1563"/>
      <c r="Y58" s="1563"/>
      <c r="Z58" s="1563"/>
      <c r="AA58" s="1563">
        <v>2574</v>
      </c>
      <c r="AB58" s="1563"/>
      <c r="AC58" s="1563"/>
      <c r="AD58" s="1522">
        <v>0</v>
      </c>
    </row>
    <row r="59" spans="1:30" hidden="1">
      <c r="A59" s="1558"/>
      <c r="B59" s="1559" t="s">
        <v>661</v>
      </c>
      <c r="C59" s="1560">
        <v>831</v>
      </c>
      <c r="D59" s="1560">
        <v>831</v>
      </c>
      <c r="E59" s="1560">
        <v>831</v>
      </c>
      <c r="F59" s="1560">
        <v>0</v>
      </c>
      <c r="G59" s="1560"/>
      <c r="H59" s="1560"/>
      <c r="I59" s="1560">
        <v>986</v>
      </c>
      <c r="J59" s="1560">
        <v>986</v>
      </c>
      <c r="K59" s="1560">
        <v>986</v>
      </c>
      <c r="L59" s="1560">
        <v>0</v>
      </c>
      <c r="M59" s="1561">
        <v>0</v>
      </c>
      <c r="N59" s="1560"/>
      <c r="O59" s="1562"/>
      <c r="P59" s="1563">
        <v>986</v>
      </c>
      <c r="Q59" s="1563"/>
      <c r="R59" s="1563"/>
      <c r="S59" s="1563"/>
      <c r="T59" s="1563"/>
      <c r="U59" s="1563"/>
      <c r="V59" s="1563"/>
      <c r="W59" s="1563"/>
      <c r="X59" s="1563"/>
      <c r="Y59" s="1563"/>
      <c r="Z59" s="1563">
        <v>986</v>
      </c>
      <c r="AA59" s="1563"/>
      <c r="AB59" s="1563"/>
      <c r="AC59" s="1563"/>
      <c r="AD59" s="1522">
        <v>0</v>
      </c>
    </row>
    <row r="60" spans="1:30" hidden="1">
      <c r="A60" s="1558"/>
      <c r="B60" s="1559" t="s">
        <v>660</v>
      </c>
      <c r="C60" s="1560">
        <v>0</v>
      </c>
      <c r="D60" s="1560">
        <v>0</v>
      </c>
      <c r="E60" s="1560">
        <v>0</v>
      </c>
      <c r="F60" s="1560">
        <v>0</v>
      </c>
      <c r="G60" s="1560">
        <v>0</v>
      </c>
      <c r="H60" s="1560"/>
      <c r="I60" s="1560">
        <v>0</v>
      </c>
      <c r="J60" s="1560">
        <v>0</v>
      </c>
      <c r="K60" s="1560">
        <v>0</v>
      </c>
      <c r="L60" s="1560">
        <v>0</v>
      </c>
      <c r="M60" s="1561">
        <v>0</v>
      </c>
      <c r="N60" s="1560"/>
      <c r="O60" s="1562"/>
      <c r="P60" s="1563">
        <v>0</v>
      </c>
      <c r="Q60" s="1563"/>
      <c r="R60" s="1563"/>
      <c r="S60" s="1563"/>
      <c r="T60" s="1563"/>
      <c r="U60" s="1563"/>
      <c r="V60" s="1563"/>
      <c r="W60" s="1563"/>
      <c r="X60" s="1563"/>
      <c r="Y60" s="1563"/>
      <c r="Z60" s="1563">
        <v>0</v>
      </c>
      <c r="AA60" s="1563"/>
      <c r="AB60" s="1563"/>
      <c r="AC60" s="1563"/>
      <c r="AD60" s="1522">
        <v>0</v>
      </c>
    </row>
    <row r="61" spans="1:30" hidden="1">
      <c r="A61" s="1558"/>
      <c r="B61" s="1559" t="s">
        <v>659</v>
      </c>
      <c r="C61" s="1560">
        <v>1509</v>
      </c>
      <c r="D61" s="1560">
        <v>1059</v>
      </c>
      <c r="E61" s="1560">
        <v>1059</v>
      </c>
      <c r="F61" s="1560">
        <v>0</v>
      </c>
      <c r="G61" s="1560">
        <v>450</v>
      </c>
      <c r="H61" s="1560"/>
      <c r="I61" s="1560">
        <v>1781</v>
      </c>
      <c r="J61" s="1560">
        <v>1331</v>
      </c>
      <c r="K61" s="1560">
        <v>1331</v>
      </c>
      <c r="L61" s="1560">
        <v>0</v>
      </c>
      <c r="M61" s="1561">
        <v>450</v>
      </c>
      <c r="N61" s="1560"/>
      <c r="O61" s="1562"/>
      <c r="P61" s="1563">
        <v>1781</v>
      </c>
      <c r="Q61" s="1563"/>
      <c r="R61" s="1563"/>
      <c r="S61" s="1563"/>
      <c r="T61" s="1563"/>
      <c r="U61" s="1563"/>
      <c r="V61" s="1563"/>
      <c r="W61" s="1563"/>
      <c r="X61" s="1563"/>
      <c r="Y61" s="1563"/>
      <c r="Z61" s="1563">
        <v>1781</v>
      </c>
      <c r="AA61" s="1563"/>
      <c r="AB61" s="1563"/>
      <c r="AC61" s="1563"/>
      <c r="AD61" s="1522">
        <v>0</v>
      </c>
    </row>
    <row r="62" spans="1:30">
      <c r="A62" s="1558">
        <v>16</v>
      </c>
      <c r="B62" s="1559" t="s">
        <v>658</v>
      </c>
      <c r="C62" s="1560">
        <v>83978.236645600002</v>
      </c>
      <c r="D62" s="1560">
        <v>29698.236645600002</v>
      </c>
      <c r="E62" s="1560">
        <v>29333</v>
      </c>
      <c r="F62" s="1560">
        <v>365.23664559999997</v>
      </c>
      <c r="G62" s="1560">
        <v>54280</v>
      </c>
      <c r="H62" s="1560"/>
      <c r="I62" s="1560">
        <v>96730</v>
      </c>
      <c r="J62" s="1560">
        <v>30936</v>
      </c>
      <c r="K62" s="1560">
        <v>30443</v>
      </c>
      <c r="L62" s="1560">
        <v>493</v>
      </c>
      <c r="M62" s="1561">
        <v>65794</v>
      </c>
      <c r="N62" s="1560"/>
      <c r="O62" s="1562"/>
      <c r="P62" s="1563">
        <v>96730</v>
      </c>
      <c r="Q62" s="1563"/>
      <c r="R62" s="1563"/>
      <c r="S62" s="1563"/>
      <c r="T62" s="1563"/>
      <c r="U62" s="1563"/>
      <c r="V62" s="1563">
        <v>14493</v>
      </c>
      <c r="W62" s="1563"/>
      <c r="X62" s="1563">
        <v>73042</v>
      </c>
      <c r="Y62" s="1563"/>
      <c r="Z62" s="1563"/>
      <c r="AA62" s="1563">
        <v>9195</v>
      </c>
      <c r="AB62" s="1563"/>
      <c r="AC62" s="1563"/>
      <c r="AD62" s="1522">
        <v>0</v>
      </c>
    </row>
    <row r="63" spans="1:30" hidden="1">
      <c r="A63" s="1558"/>
      <c r="B63" s="1559" t="s">
        <v>657</v>
      </c>
      <c r="C63" s="1560">
        <v>9058.2366456</v>
      </c>
      <c r="D63" s="1560">
        <v>8058.2366456</v>
      </c>
      <c r="E63" s="1560">
        <v>7693</v>
      </c>
      <c r="F63" s="1560">
        <v>365.23664559999997</v>
      </c>
      <c r="G63" s="1560">
        <v>1000</v>
      </c>
      <c r="H63" s="1560"/>
      <c r="I63" s="1560">
        <v>9195</v>
      </c>
      <c r="J63" s="1560">
        <v>8129</v>
      </c>
      <c r="K63" s="1560">
        <v>7636</v>
      </c>
      <c r="L63" s="1560">
        <v>493</v>
      </c>
      <c r="M63" s="1561">
        <v>1066</v>
      </c>
      <c r="N63" s="1560"/>
      <c r="O63" s="1562"/>
      <c r="P63" s="1563">
        <v>9195</v>
      </c>
      <c r="Q63" s="1563"/>
      <c r="R63" s="1563"/>
      <c r="S63" s="1563"/>
      <c r="T63" s="1563"/>
      <c r="U63" s="1563"/>
      <c r="V63" s="1563"/>
      <c r="W63" s="1563"/>
      <c r="X63" s="1563"/>
      <c r="Y63" s="1563"/>
      <c r="Z63" s="1563"/>
      <c r="AA63" s="1563">
        <v>9195</v>
      </c>
      <c r="AB63" s="1563"/>
      <c r="AC63" s="1563"/>
      <c r="AD63" s="1522">
        <v>0</v>
      </c>
    </row>
    <row r="64" spans="1:30" hidden="1">
      <c r="A64" s="1558"/>
      <c r="B64" s="1559" t="s">
        <v>656</v>
      </c>
      <c r="C64" s="1560">
        <v>3800</v>
      </c>
      <c r="D64" s="1560">
        <v>0</v>
      </c>
      <c r="E64" s="1560">
        <v>0</v>
      </c>
      <c r="F64" s="1560">
        <v>0</v>
      </c>
      <c r="G64" s="1560">
        <v>3800</v>
      </c>
      <c r="H64" s="1560"/>
      <c r="I64" s="1560">
        <v>2900</v>
      </c>
      <c r="J64" s="1560">
        <v>0</v>
      </c>
      <c r="K64" s="1560">
        <v>0</v>
      </c>
      <c r="L64" s="1560">
        <v>0</v>
      </c>
      <c r="M64" s="1561">
        <v>2900</v>
      </c>
      <c r="N64" s="1560"/>
      <c r="O64" s="1562"/>
      <c r="P64" s="1563">
        <v>2900</v>
      </c>
      <c r="Q64" s="1563"/>
      <c r="R64" s="1563"/>
      <c r="S64" s="1563"/>
      <c r="T64" s="1563"/>
      <c r="U64" s="1563"/>
      <c r="V64" s="1563">
        <v>2900</v>
      </c>
      <c r="W64" s="1563"/>
      <c r="X64" s="1563"/>
      <c r="Y64" s="1563"/>
      <c r="Z64" s="1563"/>
      <c r="AA64" s="1563"/>
      <c r="AB64" s="1563"/>
      <c r="AC64" s="1563"/>
      <c r="AD64" s="1522">
        <v>0</v>
      </c>
    </row>
    <row r="65" spans="1:30" hidden="1">
      <c r="A65" s="1558"/>
      <c r="B65" s="1559" t="s">
        <v>655</v>
      </c>
      <c r="C65" s="1560">
        <v>5441</v>
      </c>
      <c r="D65" s="1560">
        <v>2961</v>
      </c>
      <c r="E65" s="1560">
        <v>2961</v>
      </c>
      <c r="F65" s="1560">
        <v>0</v>
      </c>
      <c r="G65" s="1560">
        <v>2480</v>
      </c>
      <c r="H65" s="1560"/>
      <c r="I65" s="1560">
        <v>5650</v>
      </c>
      <c r="J65" s="1560">
        <v>2770</v>
      </c>
      <c r="K65" s="1560">
        <v>2770</v>
      </c>
      <c r="L65" s="1560">
        <v>0</v>
      </c>
      <c r="M65" s="1561">
        <v>2880</v>
      </c>
      <c r="N65" s="1560"/>
      <c r="O65" s="1562"/>
      <c r="P65" s="1563">
        <v>5650</v>
      </c>
      <c r="Q65" s="1563"/>
      <c r="R65" s="1563"/>
      <c r="S65" s="1563"/>
      <c r="T65" s="1563"/>
      <c r="U65" s="1563"/>
      <c r="V65" s="1563">
        <v>5650</v>
      </c>
      <c r="W65" s="1563"/>
      <c r="X65" s="1563"/>
      <c r="Y65" s="1563"/>
      <c r="Z65" s="1563"/>
      <c r="AA65" s="1563"/>
      <c r="AB65" s="1563"/>
      <c r="AC65" s="1563"/>
      <c r="AD65" s="1522">
        <v>0</v>
      </c>
    </row>
    <row r="66" spans="1:30" hidden="1">
      <c r="A66" s="1558"/>
      <c r="B66" s="1564" t="s">
        <v>654</v>
      </c>
      <c r="C66" s="1560">
        <v>5997</v>
      </c>
      <c r="D66" s="1560">
        <v>4497</v>
      </c>
      <c r="E66" s="1560">
        <v>4497</v>
      </c>
      <c r="F66" s="1560"/>
      <c r="G66" s="1560">
        <v>1500</v>
      </c>
      <c r="H66" s="1560"/>
      <c r="I66" s="1560">
        <v>5943</v>
      </c>
      <c r="J66" s="1560">
        <v>4263</v>
      </c>
      <c r="K66" s="1560">
        <v>4263</v>
      </c>
      <c r="L66" s="1560"/>
      <c r="M66" s="1561">
        <v>1680</v>
      </c>
      <c r="N66" s="1560"/>
      <c r="O66" s="1562"/>
      <c r="P66" s="1563">
        <v>5943</v>
      </c>
      <c r="Q66" s="1563"/>
      <c r="R66" s="1563"/>
      <c r="S66" s="1563"/>
      <c r="T66" s="1563"/>
      <c r="U66" s="1563"/>
      <c r="V66" s="1563">
        <v>5943</v>
      </c>
      <c r="W66" s="1563"/>
      <c r="X66" s="1563"/>
      <c r="Y66" s="1563"/>
      <c r="Z66" s="1563"/>
      <c r="AA66" s="1563"/>
      <c r="AB66" s="1563"/>
      <c r="AC66" s="1563"/>
      <c r="AD66" s="1522">
        <v>0</v>
      </c>
    </row>
    <row r="67" spans="1:30" hidden="1">
      <c r="A67" s="1558"/>
      <c r="B67" s="1559" t="s">
        <v>653</v>
      </c>
      <c r="C67" s="1560">
        <v>34476</v>
      </c>
      <c r="D67" s="1560">
        <v>6476</v>
      </c>
      <c r="E67" s="1560">
        <v>6476</v>
      </c>
      <c r="F67" s="1560">
        <v>0</v>
      </c>
      <c r="G67" s="1560">
        <v>28000</v>
      </c>
      <c r="H67" s="1560"/>
      <c r="I67" s="1560">
        <v>41216</v>
      </c>
      <c r="J67" s="1560">
        <v>7129</v>
      </c>
      <c r="K67" s="1560">
        <v>7129</v>
      </c>
      <c r="L67" s="1560">
        <v>0</v>
      </c>
      <c r="M67" s="1561">
        <v>34087</v>
      </c>
      <c r="N67" s="1560"/>
      <c r="O67" s="1562"/>
      <c r="P67" s="1563">
        <v>41216</v>
      </c>
      <c r="Q67" s="1563"/>
      <c r="R67" s="1563"/>
      <c r="S67" s="1563"/>
      <c r="T67" s="1563"/>
      <c r="U67" s="1563"/>
      <c r="V67" s="1563"/>
      <c r="W67" s="1563"/>
      <c r="X67" s="1563">
        <v>41216</v>
      </c>
      <c r="Y67" s="1563"/>
      <c r="Z67" s="1563"/>
      <c r="AA67" s="1563"/>
      <c r="AB67" s="1563"/>
      <c r="AC67" s="1563"/>
      <c r="AD67" s="1522">
        <v>0</v>
      </c>
    </row>
    <row r="68" spans="1:30" hidden="1">
      <c r="A68" s="1558"/>
      <c r="B68" s="1559" t="s">
        <v>652</v>
      </c>
      <c r="C68" s="1560">
        <v>17445</v>
      </c>
      <c r="D68" s="1560">
        <v>5745</v>
      </c>
      <c r="E68" s="1560">
        <v>5745</v>
      </c>
      <c r="F68" s="1560">
        <v>0</v>
      </c>
      <c r="G68" s="1560">
        <v>11700</v>
      </c>
      <c r="H68" s="1560"/>
      <c r="I68" s="1560">
        <v>23183</v>
      </c>
      <c r="J68" s="1560">
        <v>6515</v>
      </c>
      <c r="K68" s="1560">
        <v>6515</v>
      </c>
      <c r="L68" s="1560">
        <v>0</v>
      </c>
      <c r="M68" s="1561">
        <v>16668</v>
      </c>
      <c r="N68" s="1560"/>
      <c r="O68" s="1562"/>
      <c r="P68" s="1563">
        <v>23183</v>
      </c>
      <c r="Q68" s="1563"/>
      <c r="R68" s="1563"/>
      <c r="S68" s="1563"/>
      <c r="T68" s="1563"/>
      <c r="U68" s="1563"/>
      <c r="V68" s="1563"/>
      <c r="W68" s="1563"/>
      <c r="X68" s="1563">
        <v>23183</v>
      </c>
      <c r="Y68" s="1563"/>
      <c r="Z68" s="1563"/>
      <c r="AA68" s="1563"/>
      <c r="AB68" s="1563"/>
      <c r="AC68" s="1563"/>
      <c r="AD68" s="1522">
        <v>0</v>
      </c>
    </row>
    <row r="69" spans="1:30" ht="25.5" hidden="1">
      <c r="A69" s="1558"/>
      <c r="B69" s="1559" t="s">
        <v>651</v>
      </c>
      <c r="C69" s="1560">
        <v>7761</v>
      </c>
      <c r="D69" s="1560">
        <v>1961</v>
      </c>
      <c r="E69" s="1560">
        <v>1961</v>
      </c>
      <c r="F69" s="1560">
        <v>0</v>
      </c>
      <c r="G69" s="1560">
        <v>5800</v>
      </c>
      <c r="H69" s="1560"/>
      <c r="I69" s="1560">
        <v>8643</v>
      </c>
      <c r="J69" s="1560">
        <v>2130</v>
      </c>
      <c r="K69" s="1560">
        <v>2130</v>
      </c>
      <c r="L69" s="1560">
        <v>0</v>
      </c>
      <c r="M69" s="1561">
        <v>6513</v>
      </c>
      <c r="N69" s="1560"/>
      <c r="O69" s="1562"/>
      <c r="P69" s="1563">
        <v>8643</v>
      </c>
      <c r="Q69" s="1563"/>
      <c r="R69" s="1563"/>
      <c r="S69" s="1563"/>
      <c r="T69" s="1563"/>
      <c r="U69" s="1563"/>
      <c r="V69" s="1563"/>
      <c r="W69" s="1563"/>
      <c r="X69" s="1563">
        <v>8643</v>
      </c>
      <c r="Y69" s="1563"/>
      <c r="Z69" s="1563"/>
      <c r="AA69" s="1563"/>
      <c r="AB69" s="1563"/>
      <c r="AC69" s="1563"/>
      <c r="AD69" s="1522">
        <v>0</v>
      </c>
    </row>
    <row r="70" spans="1:30">
      <c r="A70" s="1558">
        <v>17</v>
      </c>
      <c r="B70" s="1559" t="s">
        <v>650</v>
      </c>
      <c r="C70" s="1560">
        <v>9327</v>
      </c>
      <c r="D70" s="1560">
        <v>6727</v>
      </c>
      <c r="E70" s="1560">
        <v>6234</v>
      </c>
      <c r="F70" s="1560">
        <v>493</v>
      </c>
      <c r="G70" s="1560">
        <v>2600</v>
      </c>
      <c r="H70" s="1560"/>
      <c r="I70" s="1560">
        <v>9594</v>
      </c>
      <c r="J70" s="1560">
        <v>6994</v>
      </c>
      <c r="K70" s="1560">
        <v>6369</v>
      </c>
      <c r="L70" s="1560">
        <v>625</v>
      </c>
      <c r="M70" s="1561">
        <v>2600</v>
      </c>
      <c r="N70" s="1560"/>
      <c r="O70" s="1562"/>
      <c r="P70" s="1563">
        <v>9594</v>
      </c>
      <c r="Q70" s="1563"/>
      <c r="R70" s="1563"/>
      <c r="S70" s="1563"/>
      <c r="T70" s="1563"/>
      <c r="U70" s="1563"/>
      <c r="V70" s="1563"/>
      <c r="W70" s="1563"/>
      <c r="X70" s="1563"/>
      <c r="Y70" s="1563"/>
      <c r="Z70" s="1563">
        <v>600</v>
      </c>
      <c r="AA70" s="1563">
        <v>8994</v>
      </c>
      <c r="AB70" s="1563"/>
      <c r="AC70" s="1563"/>
      <c r="AD70" s="1522">
        <v>0</v>
      </c>
    </row>
    <row r="71" spans="1:30" hidden="1">
      <c r="A71" s="1558"/>
      <c r="B71" s="1559" t="s">
        <v>649</v>
      </c>
      <c r="C71" s="1560">
        <v>8727</v>
      </c>
      <c r="D71" s="1560">
        <v>6727</v>
      </c>
      <c r="E71" s="1560">
        <v>6234</v>
      </c>
      <c r="F71" s="1560">
        <v>493</v>
      </c>
      <c r="G71" s="1560">
        <v>2000</v>
      </c>
      <c r="H71" s="1560"/>
      <c r="I71" s="1560">
        <v>8994</v>
      </c>
      <c r="J71" s="1560">
        <v>6994</v>
      </c>
      <c r="K71" s="1560">
        <v>6369</v>
      </c>
      <c r="L71" s="1560">
        <v>625</v>
      </c>
      <c r="M71" s="1561">
        <v>2000</v>
      </c>
      <c r="N71" s="1560"/>
      <c r="O71" s="1562"/>
      <c r="P71" s="1563">
        <v>8994</v>
      </c>
      <c r="Q71" s="1563"/>
      <c r="R71" s="1563"/>
      <c r="S71" s="1563"/>
      <c r="T71" s="1563"/>
      <c r="U71" s="1563"/>
      <c r="V71" s="1563"/>
      <c r="W71" s="1563"/>
      <c r="X71" s="1563"/>
      <c r="Y71" s="1563"/>
      <c r="Z71" s="1563"/>
      <c r="AA71" s="1563">
        <v>8994</v>
      </c>
      <c r="AB71" s="1563"/>
      <c r="AC71" s="1563"/>
      <c r="AD71" s="1522">
        <v>0</v>
      </c>
    </row>
    <row r="72" spans="1:30" hidden="1">
      <c r="A72" s="1558"/>
      <c r="B72" s="1559" t="s">
        <v>648</v>
      </c>
      <c r="C72" s="1560">
        <v>600</v>
      </c>
      <c r="D72" s="1560">
        <v>0</v>
      </c>
      <c r="E72" s="1560">
        <v>0</v>
      </c>
      <c r="F72" s="1560">
        <v>0</v>
      </c>
      <c r="G72" s="1560">
        <v>600</v>
      </c>
      <c r="H72" s="1560"/>
      <c r="I72" s="1560">
        <v>600</v>
      </c>
      <c r="J72" s="1560"/>
      <c r="K72" s="1560"/>
      <c r="L72" s="1560">
        <v>0</v>
      </c>
      <c r="M72" s="1561">
        <v>600</v>
      </c>
      <c r="N72" s="1560"/>
      <c r="O72" s="1562"/>
      <c r="P72" s="1563">
        <v>600</v>
      </c>
      <c r="Q72" s="1563"/>
      <c r="R72" s="1563"/>
      <c r="S72" s="1563"/>
      <c r="T72" s="1563"/>
      <c r="U72" s="1563"/>
      <c r="V72" s="1563"/>
      <c r="W72" s="1563"/>
      <c r="X72" s="1563"/>
      <c r="Y72" s="1563"/>
      <c r="Z72" s="1563">
        <v>600</v>
      </c>
      <c r="AA72" s="1563"/>
      <c r="AB72" s="1563"/>
      <c r="AC72" s="1563"/>
      <c r="AD72" s="1522">
        <v>0</v>
      </c>
    </row>
    <row r="73" spans="1:30">
      <c r="A73" s="1558">
        <v>18</v>
      </c>
      <c r="B73" s="1559" t="s">
        <v>647</v>
      </c>
      <c r="C73" s="1560">
        <v>219834.36492399999</v>
      </c>
      <c r="D73" s="1560">
        <v>218534.36492399999</v>
      </c>
      <c r="E73" s="1560">
        <v>214958.9</v>
      </c>
      <c r="F73" s="1560">
        <v>3575.4649239999999</v>
      </c>
      <c r="G73" s="1560">
        <v>1300</v>
      </c>
      <c r="H73" s="1560"/>
      <c r="I73" s="1560">
        <v>234599</v>
      </c>
      <c r="J73" s="1560">
        <v>232799</v>
      </c>
      <c r="K73" s="1560">
        <v>228862.9</v>
      </c>
      <c r="L73" s="1560">
        <v>3936.0999999999985</v>
      </c>
      <c r="M73" s="1561">
        <v>1800</v>
      </c>
      <c r="N73" s="1560"/>
      <c r="O73" s="1562"/>
      <c r="P73" s="1563">
        <v>234599</v>
      </c>
      <c r="Q73" s="1563"/>
      <c r="R73" s="1563"/>
      <c r="S73" s="1563"/>
      <c r="T73" s="1563"/>
      <c r="U73" s="1563">
        <v>216658</v>
      </c>
      <c r="V73" s="1563"/>
      <c r="W73" s="1563"/>
      <c r="X73" s="1563"/>
      <c r="Y73" s="1563"/>
      <c r="Z73" s="1563"/>
      <c r="AA73" s="1563">
        <v>17941</v>
      </c>
      <c r="AB73" s="1563"/>
      <c r="AC73" s="1563"/>
      <c r="AD73" s="1522">
        <v>0</v>
      </c>
    </row>
    <row r="74" spans="1:30" hidden="1">
      <c r="A74" s="1558"/>
      <c r="B74" s="1559" t="s">
        <v>646</v>
      </c>
      <c r="C74" s="1560">
        <v>9866.2244759999994</v>
      </c>
      <c r="D74" s="1560">
        <v>8566.2244759999994</v>
      </c>
      <c r="E74" s="1560">
        <v>6527</v>
      </c>
      <c r="F74" s="1560">
        <v>2039.2244759999994</v>
      </c>
      <c r="G74" s="1560">
        <v>1300</v>
      </c>
      <c r="H74" s="1560"/>
      <c r="I74" s="1560">
        <v>10569</v>
      </c>
      <c r="J74" s="1560">
        <v>8769</v>
      </c>
      <c r="K74" s="1560">
        <v>6664</v>
      </c>
      <c r="L74" s="1560">
        <v>2105</v>
      </c>
      <c r="M74" s="1561">
        <v>1800</v>
      </c>
      <c r="N74" s="1560"/>
      <c r="O74" s="1562"/>
      <c r="P74" s="1563">
        <v>10569</v>
      </c>
      <c r="Q74" s="1563"/>
      <c r="R74" s="1563"/>
      <c r="S74" s="1563"/>
      <c r="T74" s="1563"/>
      <c r="U74" s="1563"/>
      <c r="V74" s="1563"/>
      <c r="W74" s="1563"/>
      <c r="X74" s="1563"/>
      <c r="Y74" s="1563"/>
      <c r="Z74" s="1563"/>
      <c r="AA74" s="1563">
        <v>10569</v>
      </c>
      <c r="AB74" s="1563"/>
      <c r="AC74" s="1563"/>
      <c r="AD74" s="1522">
        <v>0</v>
      </c>
    </row>
    <row r="75" spans="1:30" hidden="1">
      <c r="A75" s="1558"/>
      <c r="B75" s="1559" t="s">
        <v>645</v>
      </c>
      <c r="C75" s="1560">
        <v>3019.0571</v>
      </c>
      <c r="D75" s="1560">
        <v>3019.0571</v>
      </c>
      <c r="E75" s="1560">
        <v>2246</v>
      </c>
      <c r="F75" s="1560">
        <v>773.05709999999999</v>
      </c>
      <c r="G75" s="1560"/>
      <c r="H75" s="1560"/>
      <c r="I75" s="1560">
        <v>2921</v>
      </c>
      <c r="J75" s="1560">
        <v>2921</v>
      </c>
      <c r="K75" s="1560">
        <v>2073</v>
      </c>
      <c r="L75" s="1560">
        <v>848</v>
      </c>
      <c r="M75" s="1561"/>
      <c r="N75" s="1560"/>
      <c r="O75" s="1562"/>
      <c r="P75" s="1563">
        <v>2921</v>
      </c>
      <c r="Q75" s="1563"/>
      <c r="R75" s="1563"/>
      <c r="S75" s="1563"/>
      <c r="T75" s="1563"/>
      <c r="U75" s="1563"/>
      <c r="V75" s="1563"/>
      <c r="W75" s="1563"/>
      <c r="X75" s="1563"/>
      <c r="Y75" s="1563"/>
      <c r="Z75" s="1563"/>
      <c r="AA75" s="1563">
        <v>2921</v>
      </c>
      <c r="AB75" s="1563"/>
      <c r="AC75" s="1563"/>
      <c r="AD75" s="1522">
        <v>0</v>
      </c>
    </row>
    <row r="76" spans="1:30" hidden="1">
      <c r="A76" s="1558"/>
      <c r="B76" s="1559" t="s">
        <v>644</v>
      </c>
      <c r="C76" s="1560">
        <v>4268.1833480000005</v>
      </c>
      <c r="D76" s="1560">
        <v>4268.1833480000005</v>
      </c>
      <c r="E76" s="1560">
        <v>3505</v>
      </c>
      <c r="F76" s="1560">
        <v>763.18334800000048</v>
      </c>
      <c r="G76" s="1560"/>
      <c r="H76" s="1560"/>
      <c r="I76" s="1560">
        <v>4451</v>
      </c>
      <c r="J76" s="1560">
        <v>4451</v>
      </c>
      <c r="K76" s="1560">
        <v>3688</v>
      </c>
      <c r="L76" s="1560">
        <v>763</v>
      </c>
      <c r="M76" s="1561"/>
      <c r="N76" s="1560"/>
      <c r="O76" s="1562"/>
      <c r="P76" s="1563">
        <v>4451</v>
      </c>
      <c r="Q76" s="1563"/>
      <c r="R76" s="1563"/>
      <c r="S76" s="1563"/>
      <c r="T76" s="1563"/>
      <c r="U76" s="1563"/>
      <c r="V76" s="1563"/>
      <c r="W76" s="1563"/>
      <c r="X76" s="1563"/>
      <c r="Y76" s="1563"/>
      <c r="Z76" s="1563"/>
      <c r="AA76" s="1563">
        <v>4451</v>
      </c>
      <c r="AB76" s="1563"/>
      <c r="AC76" s="1563"/>
      <c r="AD76" s="1522">
        <v>0</v>
      </c>
    </row>
    <row r="77" spans="1:30" hidden="1">
      <c r="A77" s="1558"/>
      <c r="B77" s="1559" t="s">
        <v>643</v>
      </c>
      <c r="C77" s="1560">
        <v>13311</v>
      </c>
      <c r="D77" s="1560">
        <v>13311</v>
      </c>
      <c r="E77" s="1560">
        <v>13311</v>
      </c>
      <c r="F77" s="1560">
        <v>0</v>
      </c>
      <c r="G77" s="1560"/>
      <c r="H77" s="1560"/>
      <c r="I77" s="1560">
        <v>12462</v>
      </c>
      <c r="J77" s="1560">
        <v>12462</v>
      </c>
      <c r="K77" s="1560">
        <v>12462</v>
      </c>
      <c r="L77" s="1560">
        <v>0</v>
      </c>
      <c r="M77" s="1561"/>
      <c r="N77" s="1560"/>
      <c r="O77" s="1562"/>
      <c r="P77" s="1563">
        <v>12462</v>
      </c>
      <c r="Q77" s="1563"/>
      <c r="R77" s="1563"/>
      <c r="S77" s="1563"/>
      <c r="T77" s="1563"/>
      <c r="U77" s="1563">
        <v>12462</v>
      </c>
      <c r="V77" s="1563"/>
      <c r="W77" s="1563"/>
      <c r="X77" s="1563"/>
      <c r="Y77" s="1563"/>
      <c r="Z77" s="1563"/>
      <c r="AA77" s="1563"/>
      <c r="AB77" s="1563"/>
      <c r="AC77" s="1563"/>
      <c r="AD77" s="1522">
        <v>0</v>
      </c>
    </row>
    <row r="78" spans="1:30" hidden="1">
      <c r="A78" s="1558"/>
      <c r="B78" s="1559" t="s">
        <v>642</v>
      </c>
      <c r="C78" s="1560">
        <v>17483</v>
      </c>
      <c r="D78" s="1560">
        <v>17483</v>
      </c>
      <c r="E78" s="1560">
        <v>17483</v>
      </c>
      <c r="F78" s="1560">
        <v>0</v>
      </c>
      <c r="G78" s="1560"/>
      <c r="H78" s="1560"/>
      <c r="I78" s="1560">
        <v>17614</v>
      </c>
      <c r="J78" s="1560">
        <v>17614</v>
      </c>
      <c r="K78" s="1560">
        <v>17614</v>
      </c>
      <c r="L78" s="1560">
        <v>0</v>
      </c>
      <c r="M78" s="1561"/>
      <c r="N78" s="1560"/>
      <c r="O78" s="1562"/>
      <c r="P78" s="1563">
        <v>17614</v>
      </c>
      <c r="Q78" s="1563"/>
      <c r="R78" s="1563"/>
      <c r="S78" s="1563"/>
      <c r="T78" s="1563"/>
      <c r="U78" s="1563">
        <v>17614</v>
      </c>
      <c r="V78" s="1563"/>
      <c r="W78" s="1563"/>
      <c r="X78" s="1563"/>
      <c r="Y78" s="1563"/>
      <c r="Z78" s="1563"/>
      <c r="AA78" s="1563"/>
      <c r="AB78" s="1563"/>
      <c r="AC78" s="1563"/>
      <c r="AD78" s="1522">
        <v>0</v>
      </c>
    </row>
    <row r="79" spans="1:30" hidden="1">
      <c r="A79" s="1558"/>
      <c r="B79" s="1559" t="s">
        <v>641</v>
      </c>
      <c r="C79" s="1560">
        <v>8480</v>
      </c>
      <c r="D79" s="1560">
        <v>8480</v>
      </c>
      <c r="E79" s="1560">
        <v>8480</v>
      </c>
      <c r="F79" s="1560">
        <v>0</v>
      </c>
      <c r="G79" s="1560"/>
      <c r="H79" s="1560"/>
      <c r="I79" s="1560">
        <v>8480</v>
      </c>
      <c r="J79" s="1560">
        <v>8480</v>
      </c>
      <c r="K79" s="1560">
        <v>8480</v>
      </c>
      <c r="L79" s="1560">
        <v>0</v>
      </c>
      <c r="M79" s="1561"/>
      <c r="N79" s="1560"/>
      <c r="O79" s="1562"/>
      <c r="P79" s="1563">
        <v>8480</v>
      </c>
      <c r="Q79" s="1563"/>
      <c r="R79" s="1563"/>
      <c r="S79" s="1563"/>
      <c r="T79" s="1563"/>
      <c r="U79" s="1563">
        <v>8480</v>
      </c>
      <c r="V79" s="1563"/>
      <c r="W79" s="1563"/>
      <c r="X79" s="1563"/>
      <c r="Y79" s="1563"/>
      <c r="Z79" s="1563"/>
      <c r="AA79" s="1563"/>
      <c r="AB79" s="1563"/>
      <c r="AC79" s="1563"/>
      <c r="AD79" s="1522">
        <v>0</v>
      </c>
    </row>
    <row r="80" spans="1:30" hidden="1">
      <c r="A80" s="1558"/>
      <c r="B80" s="1559" t="s">
        <v>640</v>
      </c>
      <c r="C80" s="1560">
        <v>0</v>
      </c>
      <c r="D80" s="1560">
        <v>0</v>
      </c>
      <c r="E80" s="1560"/>
      <c r="F80" s="1560">
        <v>0</v>
      </c>
      <c r="G80" s="1560"/>
      <c r="H80" s="1560"/>
      <c r="I80" s="1560">
        <v>0</v>
      </c>
      <c r="J80" s="1560"/>
      <c r="K80" s="1560">
        <v>0</v>
      </c>
      <c r="L80" s="1560">
        <v>0</v>
      </c>
      <c r="M80" s="1561"/>
      <c r="N80" s="1560"/>
      <c r="O80" s="1562"/>
      <c r="P80" s="1563">
        <v>0</v>
      </c>
      <c r="Q80" s="1563"/>
      <c r="R80" s="1563"/>
      <c r="S80" s="1563"/>
      <c r="T80" s="1563"/>
      <c r="U80" s="1563">
        <v>0</v>
      </c>
      <c r="V80" s="1563"/>
      <c r="W80" s="1563"/>
      <c r="X80" s="1563"/>
      <c r="Y80" s="1563"/>
      <c r="Z80" s="1563"/>
      <c r="AA80" s="1563"/>
      <c r="AB80" s="1563"/>
      <c r="AC80" s="1563"/>
      <c r="AD80" s="1522">
        <v>0</v>
      </c>
    </row>
    <row r="81" spans="1:30" hidden="1">
      <c r="A81" s="1558"/>
      <c r="B81" s="1559" t="s">
        <v>639</v>
      </c>
      <c r="C81" s="1560">
        <v>24839</v>
      </c>
      <c r="D81" s="1560">
        <v>24839</v>
      </c>
      <c r="E81" s="1560">
        <v>24839</v>
      </c>
      <c r="F81" s="1560"/>
      <c r="G81" s="1560"/>
      <c r="H81" s="1560"/>
      <c r="I81" s="1560">
        <v>28123</v>
      </c>
      <c r="J81" s="1560">
        <v>28123</v>
      </c>
      <c r="K81" s="1560">
        <v>28123</v>
      </c>
      <c r="L81" s="1560"/>
      <c r="M81" s="1561"/>
      <c r="N81" s="1560"/>
      <c r="O81" s="1562"/>
      <c r="P81" s="1563">
        <v>28123</v>
      </c>
      <c r="Q81" s="1563"/>
      <c r="R81" s="1563"/>
      <c r="S81" s="1563"/>
      <c r="T81" s="1563"/>
      <c r="U81" s="1563">
        <v>28123</v>
      </c>
      <c r="V81" s="1563"/>
      <c r="W81" s="1563"/>
      <c r="X81" s="1563"/>
      <c r="Y81" s="1563"/>
      <c r="Z81" s="1563"/>
      <c r="AA81" s="1563"/>
      <c r="AB81" s="1563"/>
      <c r="AC81" s="1563"/>
      <c r="AD81" s="1522">
        <v>0</v>
      </c>
    </row>
    <row r="82" spans="1:30" hidden="1">
      <c r="A82" s="1558"/>
      <c r="B82" s="1559" t="s">
        <v>638</v>
      </c>
      <c r="C82" s="1560">
        <v>0</v>
      </c>
      <c r="D82" s="1560"/>
      <c r="E82" s="1560"/>
      <c r="F82" s="1560">
        <v>0</v>
      </c>
      <c r="G82" s="1560"/>
      <c r="H82" s="1560"/>
      <c r="I82" s="1560">
        <v>0</v>
      </c>
      <c r="J82" s="1560"/>
      <c r="K82" s="1560"/>
      <c r="L82" s="1560">
        <v>0</v>
      </c>
      <c r="M82" s="1561"/>
      <c r="N82" s="1560"/>
      <c r="O82" s="1562"/>
      <c r="P82" s="1563">
        <v>0</v>
      </c>
      <c r="Q82" s="1563"/>
      <c r="R82" s="1563"/>
      <c r="S82" s="1563"/>
      <c r="T82" s="1563"/>
      <c r="U82" s="1563">
        <v>0</v>
      </c>
      <c r="V82" s="1563"/>
      <c r="W82" s="1563"/>
      <c r="X82" s="1563"/>
      <c r="Y82" s="1563"/>
      <c r="Z82" s="1563"/>
      <c r="AA82" s="1563"/>
      <c r="AB82" s="1563"/>
      <c r="AC82" s="1563"/>
      <c r="AD82" s="1522">
        <v>0</v>
      </c>
    </row>
    <row r="83" spans="1:30" hidden="1">
      <c r="A83" s="1558"/>
      <c r="B83" s="1559" t="s">
        <v>637</v>
      </c>
      <c r="C83" s="1560">
        <v>0</v>
      </c>
      <c r="D83" s="1560"/>
      <c r="E83" s="1560"/>
      <c r="F83" s="1560">
        <v>0</v>
      </c>
      <c r="G83" s="1560"/>
      <c r="H83" s="1560"/>
      <c r="I83" s="1560">
        <v>0</v>
      </c>
      <c r="J83" s="1560"/>
      <c r="K83" s="1560"/>
      <c r="L83" s="1560">
        <v>0</v>
      </c>
      <c r="M83" s="1561"/>
      <c r="N83" s="1560"/>
      <c r="O83" s="1562"/>
      <c r="P83" s="1563">
        <v>0</v>
      </c>
      <c r="Q83" s="1563"/>
      <c r="R83" s="1563"/>
      <c r="S83" s="1563"/>
      <c r="T83" s="1563"/>
      <c r="U83" s="1563">
        <v>0</v>
      </c>
      <c r="V83" s="1563"/>
      <c r="W83" s="1563"/>
      <c r="X83" s="1563"/>
      <c r="Y83" s="1563"/>
      <c r="Z83" s="1563"/>
      <c r="AA83" s="1563"/>
      <c r="AB83" s="1563"/>
      <c r="AC83" s="1563"/>
      <c r="AD83" s="1522">
        <v>0</v>
      </c>
    </row>
    <row r="84" spans="1:30" hidden="1">
      <c r="A84" s="1558"/>
      <c r="B84" s="1559" t="s">
        <v>636</v>
      </c>
      <c r="C84" s="1560">
        <v>0</v>
      </c>
      <c r="D84" s="1560"/>
      <c r="E84" s="1560"/>
      <c r="F84" s="1560">
        <v>0</v>
      </c>
      <c r="G84" s="1560"/>
      <c r="H84" s="1560"/>
      <c r="I84" s="1560">
        <v>0</v>
      </c>
      <c r="J84" s="1560"/>
      <c r="K84" s="1560"/>
      <c r="L84" s="1560">
        <v>0</v>
      </c>
      <c r="M84" s="1561"/>
      <c r="N84" s="1560"/>
      <c r="O84" s="1562"/>
      <c r="P84" s="1563">
        <v>0</v>
      </c>
      <c r="Q84" s="1563"/>
      <c r="R84" s="1563"/>
      <c r="S84" s="1563"/>
      <c r="T84" s="1563"/>
      <c r="U84" s="1563">
        <v>0</v>
      </c>
      <c r="V84" s="1563"/>
      <c r="W84" s="1563"/>
      <c r="X84" s="1563"/>
      <c r="Y84" s="1563"/>
      <c r="Z84" s="1563"/>
      <c r="AA84" s="1563"/>
      <c r="AB84" s="1563"/>
      <c r="AC84" s="1563"/>
      <c r="AD84" s="1522">
        <v>0</v>
      </c>
    </row>
    <row r="85" spans="1:30" ht="25.5" hidden="1">
      <c r="A85" s="1558"/>
      <c r="B85" s="1559" t="s">
        <v>635</v>
      </c>
      <c r="C85" s="1560">
        <v>0</v>
      </c>
      <c r="D85" s="1560"/>
      <c r="E85" s="1560"/>
      <c r="F85" s="1560">
        <v>0</v>
      </c>
      <c r="G85" s="1560"/>
      <c r="H85" s="1560"/>
      <c r="I85" s="1560">
        <v>0</v>
      </c>
      <c r="J85" s="1560"/>
      <c r="K85" s="1560"/>
      <c r="L85" s="1560">
        <v>0</v>
      </c>
      <c r="M85" s="1561"/>
      <c r="N85" s="1560"/>
      <c r="O85" s="1562"/>
      <c r="P85" s="1563">
        <v>0</v>
      </c>
      <c r="Q85" s="1563"/>
      <c r="R85" s="1563"/>
      <c r="S85" s="1563"/>
      <c r="T85" s="1563"/>
      <c r="U85" s="1563">
        <v>0</v>
      </c>
      <c r="V85" s="1563"/>
      <c r="W85" s="1563"/>
      <c r="X85" s="1563"/>
      <c r="Y85" s="1563"/>
      <c r="Z85" s="1563"/>
      <c r="AA85" s="1563"/>
      <c r="AB85" s="1563"/>
      <c r="AC85" s="1563"/>
      <c r="AD85" s="1522">
        <v>0</v>
      </c>
    </row>
    <row r="86" spans="1:30" ht="25.5" hidden="1">
      <c r="A86" s="1558"/>
      <c r="B86" s="1559" t="s">
        <v>634</v>
      </c>
      <c r="C86" s="1560">
        <v>0</v>
      </c>
      <c r="D86" s="1560"/>
      <c r="E86" s="1560"/>
      <c r="F86" s="1560">
        <v>0</v>
      </c>
      <c r="G86" s="1560"/>
      <c r="H86" s="1560"/>
      <c r="I86" s="1560">
        <v>0</v>
      </c>
      <c r="J86" s="1560"/>
      <c r="K86" s="1560"/>
      <c r="L86" s="1560">
        <v>0</v>
      </c>
      <c r="M86" s="1561"/>
      <c r="N86" s="1560"/>
      <c r="O86" s="1562"/>
      <c r="P86" s="1563">
        <v>0</v>
      </c>
      <c r="Q86" s="1563"/>
      <c r="R86" s="1563"/>
      <c r="S86" s="1563"/>
      <c r="T86" s="1563"/>
      <c r="U86" s="1563">
        <v>0</v>
      </c>
      <c r="V86" s="1563"/>
      <c r="W86" s="1563"/>
      <c r="X86" s="1563"/>
      <c r="Y86" s="1563"/>
      <c r="Z86" s="1563"/>
      <c r="AA86" s="1563"/>
      <c r="AB86" s="1563"/>
      <c r="AC86" s="1563"/>
      <c r="AD86" s="1522">
        <v>0</v>
      </c>
    </row>
    <row r="87" spans="1:30" hidden="1">
      <c r="A87" s="1558"/>
      <c r="B87" s="1559" t="s">
        <v>633</v>
      </c>
      <c r="C87" s="1560">
        <v>0</v>
      </c>
      <c r="D87" s="1560"/>
      <c r="E87" s="1560"/>
      <c r="F87" s="1560">
        <v>0</v>
      </c>
      <c r="G87" s="1560"/>
      <c r="H87" s="1560"/>
      <c r="I87" s="1560">
        <v>0</v>
      </c>
      <c r="J87" s="1560"/>
      <c r="K87" s="1560"/>
      <c r="L87" s="1560">
        <v>0</v>
      </c>
      <c r="M87" s="1561"/>
      <c r="N87" s="1560"/>
      <c r="O87" s="1562"/>
      <c r="P87" s="1563">
        <v>0</v>
      </c>
      <c r="Q87" s="1563"/>
      <c r="R87" s="1563"/>
      <c r="S87" s="1563"/>
      <c r="T87" s="1563"/>
      <c r="U87" s="1563">
        <v>0</v>
      </c>
      <c r="V87" s="1563"/>
      <c r="W87" s="1563"/>
      <c r="X87" s="1563"/>
      <c r="Y87" s="1563"/>
      <c r="Z87" s="1563"/>
      <c r="AA87" s="1563"/>
      <c r="AB87" s="1563"/>
      <c r="AC87" s="1563"/>
      <c r="AD87" s="1522">
        <v>0</v>
      </c>
    </row>
    <row r="88" spans="1:30" hidden="1">
      <c r="A88" s="1558"/>
      <c r="B88" s="1559" t="s">
        <v>632</v>
      </c>
      <c r="C88" s="1560">
        <v>0</v>
      </c>
      <c r="D88" s="1560"/>
      <c r="E88" s="1560"/>
      <c r="F88" s="1560">
        <v>0</v>
      </c>
      <c r="G88" s="1560"/>
      <c r="H88" s="1560"/>
      <c r="I88" s="1560">
        <v>0</v>
      </c>
      <c r="J88" s="1560"/>
      <c r="K88" s="1560"/>
      <c r="L88" s="1560">
        <v>0</v>
      </c>
      <c r="M88" s="1561"/>
      <c r="N88" s="1560"/>
      <c r="O88" s="1562"/>
      <c r="P88" s="1563">
        <v>0</v>
      </c>
      <c r="Q88" s="1563"/>
      <c r="R88" s="1563"/>
      <c r="S88" s="1563"/>
      <c r="T88" s="1563"/>
      <c r="U88" s="1563">
        <v>0</v>
      </c>
      <c r="V88" s="1563"/>
      <c r="W88" s="1563"/>
      <c r="X88" s="1563"/>
      <c r="Y88" s="1563"/>
      <c r="Z88" s="1563"/>
      <c r="AA88" s="1563"/>
      <c r="AB88" s="1563"/>
      <c r="AC88" s="1563"/>
      <c r="AD88" s="1522">
        <v>0</v>
      </c>
    </row>
    <row r="89" spans="1:30" hidden="1">
      <c r="A89" s="1558"/>
      <c r="B89" s="1559" t="s">
        <v>631</v>
      </c>
      <c r="C89" s="1560">
        <v>4508</v>
      </c>
      <c r="D89" s="1560">
        <v>4508</v>
      </c>
      <c r="E89" s="1560">
        <v>4508</v>
      </c>
      <c r="F89" s="1560">
        <v>0</v>
      </c>
      <c r="G89" s="1560"/>
      <c r="H89" s="1560"/>
      <c r="I89" s="1560">
        <v>4430</v>
      </c>
      <c r="J89" s="1560">
        <v>4430</v>
      </c>
      <c r="K89" s="1560">
        <v>4210</v>
      </c>
      <c r="L89" s="1560">
        <v>220</v>
      </c>
      <c r="M89" s="1561"/>
      <c r="N89" s="1560"/>
      <c r="O89" s="1562"/>
      <c r="P89" s="1563">
        <v>4430</v>
      </c>
      <c r="Q89" s="1563"/>
      <c r="R89" s="1563"/>
      <c r="S89" s="1563"/>
      <c r="T89" s="1563"/>
      <c r="U89" s="1563">
        <v>4430</v>
      </c>
      <c r="V89" s="1563"/>
      <c r="W89" s="1563"/>
      <c r="X89" s="1563"/>
      <c r="Y89" s="1563"/>
      <c r="Z89" s="1563"/>
      <c r="AA89" s="1563"/>
      <c r="AB89" s="1563"/>
      <c r="AC89" s="1563"/>
      <c r="AD89" s="1522">
        <v>0</v>
      </c>
    </row>
    <row r="90" spans="1:30" hidden="1">
      <c r="A90" s="1558"/>
      <c r="B90" s="1559" t="s">
        <v>630</v>
      </c>
      <c r="C90" s="1560">
        <v>2925</v>
      </c>
      <c r="D90" s="1560">
        <v>2925</v>
      </c>
      <c r="E90" s="1560">
        <v>2925</v>
      </c>
      <c r="F90" s="1560">
        <v>0</v>
      </c>
      <c r="G90" s="1560"/>
      <c r="H90" s="1560"/>
      <c r="I90" s="1560">
        <v>3796</v>
      </c>
      <c r="J90" s="1560">
        <v>3796</v>
      </c>
      <c r="K90" s="1560">
        <v>3796</v>
      </c>
      <c r="L90" s="1560">
        <v>0</v>
      </c>
      <c r="M90" s="1561"/>
      <c r="N90" s="1560"/>
      <c r="O90" s="1562"/>
      <c r="P90" s="1563">
        <v>3796</v>
      </c>
      <c r="Q90" s="1563"/>
      <c r="R90" s="1563"/>
      <c r="S90" s="1563"/>
      <c r="T90" s="1563"/>
      <c r="U90" s="1563">
        <v>3796</v>
      </c>
      <c r="V90" s="1563"/>
      <c r="W90" s="1563"/>
      <c r="X90" s="1563"/>
      <c r="Y90" s="1563"/>
      <c r="Z90" s="1563"/>
      <c r="AA90" s="1563"/>
      <c r="AB90" s="1563"/>
      <c r="AC90" s="1563"/>
      <c r="AD90" s="1522">
        <v>0</v>
      </c>
    </row>
    <row r="91" spans="1:30" hidden="1">
      <c r="A91" s="1558"/>
      <c r="B91" s="1559" t="s">
        <v>629</v>
      </c>
      <c r="C91" s="1560">
        <v>1429</v>
      </c>
      <c r="D91" s="1560">
        <v>1429</v>
      </c>
      <c r="E91" s="1560">
        <v>1429</v>
      </c>
      <c r="F91" s="1560">
        <v>0</v>
      </c>
      <c r="G91" s="1560"/>
      <c r="H91" s="1560"/>
      <c r="I91" s="1560">
        <v>2403</v>
      </c>
      <c r="J91" s="1560">
        <v>2403</v>
      </c>
      <c r="K91" s="1560">
        <v>2403</v>
      </c>
      <c r="L91" s="1560">
        <v>0</v>
      </c>
      <c r="M91" s="1561"/>
      <c r="N91" s="1560"/>
      <c r="O91" s="1562"/>
      <c r="P91" s="1563">
        <v>2403</v>
      </c>
      <c r="Q91" s="1563"/>
      <c r="R91" s="1563"/>
      <c r="S91" s="1563"/>
      <c r="T91" s="1563"/>
      <c r="U91" s="1563">
        <v>2403</v>
      </c>
      <c r="V91" s="1563"/>
      <c r="W91" s="1563"/>
      <c r="X91" s="1563"/>
      <c r="Y91" s="1563"/>
      <c r="Z91" s="1563"/>
      <c r="AA91" s="1563"/>
      <c r="AB91" s="1563"/>
      <c r="AC91" s="1563"/>
      <c r="AD91" s="1522">
        <v>0</v>
      </c>
    </row>
    <row r="92" spans="1:30" hidden="1">
      <c r="A92" s="1558"/>
      <c r="B92" s="1559" t="s">
        <v>628</v>
      </c>
      <c r="C92" s="1560">
        <v>8480</v>
      </c>
      <c r="D92" s="1560">
        <v>8480</v>
      </c>
      <c r="E92" s="1560">
        <v>8480</v>
      </c>
      <c r="F92" s="1560">
        <v>0</v>
      </c>
      <c r="G92" s="1560"/>
      <c r="H92" s="1560"/>
      <c r="I92" s="1560">
        <v>8480</v>
      </c>
      <c r="J92" s="1560">
        <v>8480</v>
      </c>
      <c r="K92" s="1560">
        <v>8480</v>
      </c>
      <c r="L92" s="1560">
        <v>0</v>
      </c>
      <c r="M92" s="1561"/>
      <c r="N92" s="1560"/>
      <c r="O92" s="1562"/>
      <c r="P92" s="1563">
        <v>8480</v>
      </c>
      <c r="Q92" s="1563"/>
      <c r="R92" s="1563"/>
      <c r="S92" s="1563"/>
      <c r="T92" s="1563"/>
      <c r="U92" s="1563">
        <v>8480</v>
      </c>
      <c r="V92" s="1563"/>
      <c r="W92" s="1563"/>
      <c r="X92" s="1563"/>
      <c r="Y92" s="1563"/>
      <c r="Z92" s="1563"/>
      <c r="AA92" s="1563"/>
      <c r="AB92" s="1563"/>
      <c r="AC92" s="1563"/>
      <c r="AD92" s="1522">
        <v>0</v>
      </c>
    </row>
    <row r="93" spans="1:30" hidden="1">
      <c r="A93" s="1558"/>
      <c r="B93" s="1559" t="s">
        <v>627</v>
      </c>
      <c r="C93" s="1560">
        <v>8745</v>
      </c>
      <c r="D93" s="1560">
        <v>8745</v>
      </c>
      <c r="E93" s="1560">
        <v>8745</v>
      </c>
      <c r="F93" s="1560">
        <v>0</v>
      </c>
      <c r="G93" s="1560"/>
      <c r="H93" s="1560"/>
      <c r="I93" s="1560">
        <v>10964</v>
      </c>
      <c r="J93" s="1560">
        <v>10964</v>
      </c>
      <c r="K93" s="1560">
        <v>10964</v>
      </c>
      <c r="L93" s="1560">
        <v>0</v>
      </c>
      <c r="M93" s="1561"/>
      <c r="N93" s="1560"/>
      <c r="O93" s="1562"/>
      <c r="P93" s="1563">
        <v>10964</v>
      </c>
      <c r="Q93" s="1563"/>
      <c r="R93" s="1563"/>
      <c r="S93" s="1563"/>
      <c r="T93" s="1563"/>
      <c r="U93" s="1563">
        <v>10964</v>
      </c>
      <c r="V93" s="1563"/>
      <c r="W93" s="1563"/>
      <c r="X93" s="1563"/>
      <c r="Y93" s="1563"/>
      <c r="Z93" s="1563"/>
      <c r="AA93" s="1563"/>
      <c r="AB93" s="1563"/>
      <c r="AC93" s="1563"/>
      <c r="AD93" s="1522">
        <v>0</v>
      </c>
    </row>
    <row r="94" spans="1:30" hidden="1">
      <c r="A94" s="1558"/>
      <c r="B94" s="1559" t="s">
        <v>626</v>
      </c>
      <c r="C94" s="1560">
        <v>8065</v>
      </c>
      <c r="D94" s="1560">
        <v>8065</v>
      </c>
      <c r="E94" s="1560">
        <v>8065</v>
      </c>
      <c r="F94" s="1560">
        <v>0</v>
      </c>
      <c r="G94" s="1560"/>
      <c r="H94" s="1560"/>
      <c r="I94" s="1560">
        <v>10119</v>
      </c>
      <c r="J94" s="1560">
        <v>10119</v>
      </c>
      <c r="K94" s="1560">
        <v>10119</v>
      </c>
      <c r="L94" s="1560">
        <v>0</v>
      </c>
      <c r="M94" s="1561"/>
      <c r="N94" s="1560"/>
      <c r="O94" s="1562"/>
      <c r="P94" s="1563">
        <v>10119</v>
      </c>
      <c r="Q94" s="1563"/>
      <c r="R94" s="1563"/>
      <c r="S94" s="1563"/>
      <c r="T94" s="1563"/>
      <c r="U94" s="1563">
        <v>10119</v>
      </c>
      <c r="V94" s="1563"/>
      <c r="W94" s="1563"/>
      <c r="X94" s="1563"/>
      <c r="Y94" s="1563"/>
      <c r="Z94" s="1563"/>
      <c r="AA94" s="1563"/>
      <c r="AB94" s="1563"/>
      <c r="AC94" s="1563"/>
      <c r="AD94" s="1522">
        <v>0</v>
      </c>
    </row>
    <row r="95" spans="1:30" hidden="1">
      <c r="A95" s="1558"/>
      <c r="B95" s="1559" t="s">
        <v>625</v>
      </c>
      <c r="C95" s="1560">
        <v>8045</v>
      </c>
      <c r="D95" s="1560">
        <v>8045</v>
      </c>
      <c r="E95" s="1560">
        <v>8045</v>
      </c>
      <c r="F95" s="1560">
        <v>0</v>
      </c>
      <c r="G95" s="1560"/>
      <c r="H95" s="1560"/>
      <c r="I95" s="1560">
        <v>10121</v>
      </c>
      <c r="J95" s="1560">
        <v>10121</v>
      </c>
      <c r="K95" s="1560">
        <v>10121</v>
      </c>
      <c r="L95" s="1560">
        <v>0</v>
      </c>
      <c r="M95" s="1561"/>
      <c r="N95" s="1560"/>
      <c r="O95" s="1562"/>
      <c r="P95" s="1563">
        <v>10121</v>
      </c>
      <c r="Q95" s="1563"/>
      <c r="R95" s="1563"/>
      <c r="S95" s="1563"/>
      <c r="T95" s="1563"/>
      <c r="U95" s="1563">
        <v>10121</v>
      </c>
      <c r="V95" s="1563"/>
      <c r="W95" s="1563"/>
      <c r="X95" s="1563"/>
      <c r="Y95" s="1563"/>
      <c r="Z95" s="1563"/>
      <c r="AA95" s="1563"/>
      <c r="AB95" s="1563"/>
      <c r="AC95" s="1563"/>
      <c r="AD95" s="1522">
        <v>0</v>
      </c>
    </row>
    <row r="96" spans="1:30" hidden="1">
      <c r="A96" s="1558"/>
      <c r="B96" s="1559" t="s">
        <v>624</v>
      </c>
      <c r="C96" s="1560">
        <v>4634</v>
      </c>
      <c r="D96" s="1560">
        <v>4634</v>
      </c>
      <c r="E96" s="1560">
        <v>4634</v>
      </c>
      <c r="F96" s="1560">
        <v>0</v>
      </c>
      <c r="G96" s="1560"/>
      <c r="H96" s="1560"/>
      <c r="I96" s="1560">
        <v>5058</v>
      </c>
      <c r="J96" s="1560">
        <v>5058</v>
      </c>
      <c r="K96" s="1560">
        <v>5058</v>
      </c>
      <c r="L96" s="1560">
        <v>0</v>
      </c>
      <c r="M96" s="1561"/>
      <c r="N96" s="1560"/>
      <c r="O96" s="1562"/>
      <c r="P96" s="1563">
        <v>5058</v>
      </c>
      <c r="Q96" s="1563"/>
      <c r="R96" s="1563"/>
      <c r="S96" s="1563"/>
      <c r="T96" s="1563"/>
      <c r="U96" s="1563">
        <v>5058</v>
      </c>
      <c r="V96" s="1563"/>
      <c r="W96" s="1563"/>
      <c r="X96" s="1563"/>
      <c r="Y96" s="1563"/>
      <c r="Z96" s="1563"/>
      <c r="AA96" s="1563"/>
      <c r="AB96" s="1563"/>
      <c r="AC96" s="1563"/>
      <c r="AD96" s="1522">
        <v>0</v>
      </c>
    </row>
    <row r="97" spans="1:30" hidden="1">
      <c r="A97" s="1558"/>
      <c r="B97" s="1559" t="s">
        <v>623</v>
      </c>
      <c r="C97" s="1560">
        <v>7907</v>
      </c>
      <c r="D97" s="1560">
        <v>7907</v>
      </c>
      <c r="E97" s="1560">
        <v>7907</v>
      </c>
      <c r="F97" s="1560">
        <v>0</v>
      </c>
      <c r="G97" s="1560"/>
      <c r="H97" s="1560"/>
      <c r="I97" s="1560">
        <v>8106</v>
      </c>
      <c r="J97" s="1560">
        <v>8106</v>
      </c>
      <c r="K97" s="1560">
        <v>8106</v>
      </c>
      <c r="L97" s="1560">
        <v>0</v>
      </c>
      <c r="M97" s="1561"/>
      <c r="N97" s="1560"/>
      <c r="O97" s="1562"/>
      <c r="P97" s="1563">
        <v>8106</v>
      </c>
      <c r="Q97" s="1563"/>
      <c r="R97" s="1563"/>
      <c r="S97" s="1563"/>
      <c r="T97" s="1563"/>
      <c r="U97" s="1563">
        <v>8106</v>
      </c>
      <c r="V97" s="1563"/>
      <c r="W97" s="1563"/>
      <c r="X97" s="1563"/>
      <c r="Y97" s="1563"/>
      <c r="Z97" s="1563"/>
      <c r="AA97" s="1563"/>
      <c r="AB97" s="1563"/>
      <c r="AC97" s="1563"/>
      <c r="AD97" s="1522">
        <v>0</v>
      </c>
    </row>
    <row r="98" spans="1:30" hidden="1">
      <c r="A98" s="1558"/>
      <c r="B98" s="1559" t="s">
        <v>622</v>
      </c>
      <c r="C98" s="1560">
        <v>8575</v>
      </c>
      <c r="D98" s="1560">
        <v>8575</v>
      </c>
      <c r="E98" s="1560">
        <v>8575</v>
      </c>
      <c r="F98" s="1560">
        <v>0</v>
      </c>
      <c r="G98" s="1560"/>
      <c r="H98" s="1560"/>
      <c r="I98" s="1560">
        <v>8740</v>
      </c>
      <c r="J98" s="1560">
        <v>8740</v>
      </c>
      <c r="K98" s="1560">
        <v>8740</v>
      </c>
      <c r="L98" s="1560">
        <v>0</v>
      </c>
      <c r="M98" s="1561"/>
      <c r="N98" s="1560"/>
      <c r="O98" s="1562"/>
      <c r="P98" s="1563">
        <v>8740</v>
      </c>
      <c r="Q98" s="1563"/>
      <c r="R98" s="1563"/>
      <c r="S98" s="1563"/>
      <c r="T98" s="1563"/>
      <c r="U98" s="1563">
        <v>8740</v>
      </c>
      <c r="V98" s="1563"/>
      <c r="W98" s="1563"/>
      <c r="X98" s="1563"/>
      <c r="Y98" s="1563"/>
      <c r="Z98" s="1563"/>
      <c r="AA98" s="1563"/>
      <c r="AB98" s="1563"/>
      <c r="AC98" s="1563"/>
      <c r="AD98" s="1522">
        <v>0</v>
      </c>
    </row>
    <row r="99" spans="1:30" hidden="1">
      <c r="A99" s="1558"/>
      <c r="B99" s="1559" t="s">
        <v>621</v>
      </c>
      <c r="C99" s="1560">
        <v>11317</v>
      </c>
      <c r="D99" s="1560">
        <v>11317</v>
      </c>
      <c r="E99" s="1560">
        <v>11317</v>
      </c>
      <c r="F99" s="1560">
        <v>0</v>
      </c>
      <c r="G99" s="1560"/>
      <c r="H99" s="1560"/>
      <c r="I99" s="1560">
        <v>11443</v>
      </c>
      <c r="J99" s="1560">
        <v>11443</v>
      </c>
      <c r="K99" s="1560">
        <v>11443</v>
      </c>
      <c r="L99" s="1560">
        <v>0</v>
      </c>
      <c r="M99" s="1561"/>
      <c r="N99" s="1560"/>
      <c r="O99" s="1562"/>
      <c r="P99" s="1563">
        <v>11443</v>
      </c>
      <c r="Q99" s="1563"/>
      <c r="R99" s="1563"/>
      <c r="S99" s="1563"/>
      <c r="T99" s="1563"/>
      <c r="U99" s="1563">
        <v>11443</v>
      </c>
      <c r="V99" s="1563"/>
      <c r="W99" s="1563"/>
      <c r="X99" s="1563"/>
      <c r="Y99" s="1563"/>
      <c r="Z99" s="1563"/>
      <c r="AA99" s="1563"/>
      <c r="AB99" s="1563"/>
      <c r="AC99" s="1563"/>
      <c r="AD99" s="1522">
        <v>0</v>
      </c>
    </row>
    <row r="100" spans="1:30" hidden="1">
      <c r="A100" s="1558"/>
      <c r="B100" s="1559" t="s">
        <v>620</v>
      </c>
      <c r="C100" s="1560">
        <v>11861</v>
      </c>
      <c r="D100" s="1560">
        <v>11861</v>
      </c>
      <c r="E100" s="1560">
        <v>11861</v>
      </c>
      <c r="F100" s="1560">
        <v>0</v>
      </c>
      <c r="G100" s="1560"/>
      <c r="H100" s="1560"/>
      <c r="I100" s="1560">
        <v>12273</v>
      </c>
      <c r="J100" s="1560">
        <v>12273</v>
      </c>
      <c r="K100" s="1560">
        <v>12273</v>
      </c>
      <c r="L100" s="1560">
        <v>0</v>
      </c>
      <c r="M100" s="1561"/>
      <c r="N100" s="1560"/>
      <c r="O100" s="1562"/>
      <c r="P100" s="1563">
        <v>12273</v>
      </c>
      <c r="Q100" s="1563"/>
      <c r="R100" s="1563"/>
      <c r="S100" s="1563"/>
      <c r="T100" s="1563"/>
      <c r="U100" s="1563">
        <v>12273</v>
      </c>
      <c r="V100" s="1563"/>
      <c r="W100" s="1563"/>
      <c r="X100" s="1563"/>
      <c r="Y100" s="1563"/>
      <c r="Z100" s="1563"/>
      <c r="AA100" s="1563"/>
      <c r="AB100" s="1563"/>
      <c r="AC100" s="1563"/>
      <c r="AD100" s="1522">
        <v>0</v>
      </c>
    </row>
    <row r="101" spans="1:30" hidden="1">
      <c r="A101" s="1558"/>
      <c r="B101" s="1559" t="s">
        <v>619</v>
      </c>
      <c r="C101" s="1560">
        <v>10079</v>
      </c>
      <c r="D101" s="1560">
        <v>10079</v>
      </c>
      <c r="E101" s="1560">
        <v>10079</v>
      </c>
      <c r="F101" s="1560">
        <v>0</v>
      </c>
      <c r="G101" s="1560"/>
      <c r="H101" s="1560"/>
      <c r="I101" s="1560">
        <v>10463</v>
      </c>
      <c r="J101" s="1560">
        <v>10463</v>
      </c>
      <c r="K101" s="1560">
        <v>10463</v>
      </c>
      <c r="L101" s="1560">
        <v>0</v>
      </c>
      <c r="M101" s="1561"/>
      <c r="N101" s="1560"/>
      <c r="O101" s="1562"/>
      <c r="P101" s="1563">
        <v>10463</v>
      </c>
      <c r="Q101" s="1563"/>
      <c r="R101" s="1563"/>
      <c r="S101" s="1563"/>
      <c r="T101" s="1563"/>
      <c r="U101" s="1563">
        <v>10463</v>
      </c>
      <c r="V101" s="1563"/>
      <c r="W101" s="1563"/>
      <c r="X101" s="1563"/>
      <c r="Y101" s="1563"/>
      <c r="Z101" s="1563"/>
      <c r="AA101" s="1563"/>
      <c r="AB101" s="1563"/>
      <c r="AC101" s="1563"/>
      <c r="AD101" s="1522">
        <v>0</v>
      </c>
    </row>
    <row r="102" spans="1:30" hidden="1">
      <c r="A102" s="1558"/>
      <c r="B102" s="1559" t="s">
        <v>618</v>
      </c>
      <c r="C102" s="1560">
        <v>6655</v>
      </c>
      <c r="D102" s="1560">
        <v>6655</v>
      </c>
      <c r="E102" s="1560">
        <v>6655</v>
      </c>
      <c r="F102" s="1560">
        <v>0</v>
      </c>
      <c r="G102" s="1560"/>
      <c r="H102" s="1560"/>
      <c r="I102" s="1560">
        <v>6990</v>
      </c>
      <c r="J102" s="1560">
        <v>6990</v>
      </c>
      <c r="K102" s="1560">
        <v>6990</v>
      </c>
      <c r="L102" s="1560">
        <v>0</v>
      </c>
      <c r="M102" s="1561"/>
      <c r="N102" s="1560"/>
      <c r="O102" s="1562"/>
      <c r="P102" s="1563">
        <v>6990</v>
      </c>
      <c r="Q102" s="1563"/>
      <c r="R102" s="1563"/>
      <c r="S102" s="1563"/>
      <c r="T102" s="1563"/>
      <c r="U102" s="1563">
        <v>6990</v>
      </c>
      <c r="V102" s="1563"/>
      <c r="W102" s="1563"/>
      <c r="X102" s="1563"/>
      <c r="Y102" s="1563"/>
      <c r="Z102" s="1563"/>
      <c r="AA102" s="1563"/>
      <c r="AB102" s="1563"/>
      <c r="AC102" s="1563"/>
      <c r="AD102" s="1522">
        <v>0</v>
      </c>
    </row>
    <row r="103" spans="1:30" hidden="1">
      <c r="A103" s="1558"/>
      <c r="B103" s="1559" t="s">
        <v>617</v>
      </c>
      <c r="C103" s="1560">
        <v>10754</v>
      </c>
      <c r="D103" s="1560">
        <v>10754</v>
      </c>
      <c r="E103" s="1560">
        <v>10754</v>
      </c>
      <c r="F103" s="1560">
        <v>0</v>
      </c>
      <c r="G103" s="1560"/>
      <c r="H103" s="1560"/>
      <c r="I103" s="1560">
        <v>11017</v>
      </c>
      <c r="J103" s="1560">
        <v>11017</v>
      </c>
      <c r="K103" s="1560">
        <v>11017</v>
      </c>
      <c r="L103" s="1560">
        <v>0</v>
      </c>
      <c r="M103" s="1561"/>
      <c r="N103" s="1560"/>
      <c r="O103" s="1562"/>
      <c r="P103" s="1563">
        <v>11017</v>
      </c>
      <c r="Q103" s="1563"/>
      <c r="R103" s="1563"/>
      <c r="S103" s="1563"/>
      <c r="T103" s="1563"/>
      <c r="U103" s="1563">
        <v>11017</v>
      </c>
      <c r="V103" s="1563"/>
      <c r="W103" s="1563"/>
      <c r="X103" s="1563"/>
      <c r="Y103" s="1563"/>
      <c r="Z103" s="1563"/>
      <c r="AA103" s="1563"/>
      <c r="AB103" s="1563"/>
      <c r="AC103" s="1563"/>
      <c r="AD103" s="1522">
        <v>0</v>
      </c>
    </row>
    <row r="104" spans="1:30" hidden="1">
      <c r="A104" s="1558"/>
      <c r="B104" s="1559" t="s">
        <v>616</v>
      </c>
      <c r="C104" s="1560">
        <v>10963.9</v>
      </c>
      <c r="D104" s="1560">
        <v>10963.9</v>
      </c>
      <c r="E104" s="1560">
        <v>10963.9</v>
      </c>
      <c r="F104" s="1560">
        <v>0</v>
      </c>
      <c r="G104" s="1560"/>
      <c r="H104" s="1560"/>
      <c r="I104" s="1560">
        <v>11449</v>
      </c>
      <c r="J104" s="1560">
        <v>11449</v>
      </c>
      <c r="K104" s="1560">
        <v>11448.900000000001</v>
      </c>
      <c r="L104" s="1560">
        <v>9.9999999998544808E-2</v>
      </c>
      <c r="M104" s="1561"/>
      <c r="N104" s="1560"/>
      <c r="O104" s="1562"/>
      <c r="P104" s="1563">
        <v>11449</v>
      </c>
      <c r="Q104" s="1563"/>
      <c r="R104" s="1563"/>
      <c r="S104" s="1563"/>
      <c r="T104" s="1563"/>
      <c r="U104" s="1563">
        <v>11449</v>
      </c>
      <c r="V104" s="1563"/>
      <c r="W104" s="1563"/>
      <c r="X104" s="1563"/>
      <c r="Y104" s="1563"/>
      <c r="Z104" s="1563"/>
      <c r="AA104" s="1563"/>
      <c r="AB104" s="1563"/>
      <c r="AC104" s="1563"/>
      <c r="AD104" s="1522">
        <v>0</v>
      </c>
    </row>
    <row r="105" spans="1:30" hidden="1">
      <c r="A105" s="1558"/>
      <c r="B105" s="1559" t="s">
        <v>615</v>
      </c>
      <c r="C105" s="1560">
        <v>8713</v>
      </c>
      <c r="D105" s="1560">
        <v>8713</v>
      </c>
      <c r="E105" s="1560">
        <v>8713</v>
      </c>
      <c r="F105" s="1560">
        <v>0</v>
      </c>
      <c r="G105" s="1560"/>
      <c r="H105" s="1560"/>
      <c r="I105" s="1560">
        <v>8790</v>
      </c>
      <c r="J105" s="1560">
        <v>8790</v>
      </c>
      <c r="K105" s="1560">
        <v>8790</v>
      </c>
      <c r="L105" s="1560">
        <v>0</v>
      </c>
      <c r="M105" s="1561"/>
      <c r="N105" s="1560"/>
      <c r="O105" s="1562"/>
      <c r="P105" s="1563">
        <v>8790</v>
      </c>
      <c r="Q105" s="1563"/>
      <c r="R105" s="1563"/>
      <c r="S105" s="1563"/>
      <c r="T105" s="1563"/>
      <c r="U105" s="1563">
        <v>8790</v>
      </c>
      <c r="V105" s="1563"/>
      <c r="W105" s="1563"/>
      <c r="X105" s="1563"/>
      <c r="Y105" s="1563"/>
      <c r="Z105" s="1563"/>
      <c r="AA105" s="1563"/>
      <c r="AB105" s="1563"/>
      <c r="AC105" s="1563"/>
      <c r="AD105" s="1522">
        <v>0</v>
      </c>
    </row>
    <row r="106" spans="1:30" hidden="1">
      <c r="A106" s="1558"/>
      <c r="B106" s="1559" t="s">
        <v>614</v>
      </c>
      <c r="C106" s="1560">
        <v>4912</v>
      </c>
      <c r="D106" s="1560">
        <v>4912</v>
      </c>
      <c r="E106" s="1560">
        <v>4912</v>
      </c>
      <c r="F106" s="1560">
        <v>0</v>
      </c>
      <c r="G106" s="1560"/>
      <c r="H106" s="1560"/>
      <c r="I106" s="1560">
        <v>5337</v>
      </c>
      <c r="J106" s="1560">
        <v>5337</v>
      </c>
      <c r="K106" s="1560">
        <v>5337</v>
      </c>
      <c r="L106" s="1560">
        <v>0</v>
      </c>
      <c r="M106" s="1561"/>
      <c r="N106" s="1560"/>
      <c r="O106" s="1562"/>
      <c r="P106" s="1563">
        <v>5337</v>
      </c>
      <c r="Q106" s="1563"/>
      <c r="R106" s="1563"/>
      <c r="S106" s="1563"/>
      <c r="T106" s="1563"/>
      <c r="U106" s="1563">
        <v>5337</v>
      </c>
      <c r="V106" s="1563"/>
      <c r="W106" s="1563"/>
      <c r="X106" s="1563"/>
      <c r="Y106" s="1563"/>
      <c r="Z106" s="1563"/>
      <c r="AA106" s="1563"/>
      <c r="AB106" s="1563"/>
      <c r="AC106" s="1563"/>
      <c r="AD106" s="1522">
        <v>0</v>
      </c>
    </row>
    <row r="107" spans="1:30">
      <c r="A107" s="1558">
        <v>19</v>
      </c>
      <c r="B107" s="1559" t="s">
        <v>613</v>
      </c>
      <c r="C107" s="1560">
        <v>313298.89578904619</v>
      </c>
      <c r="D107" s="1560">
        <v>313298.89578904619</v>
      </c>
      <c r="E107" s="1560">
        <v>301685</v>
      </c>
      <c r="F107" s="1560">
        <v>11613.895789046157</v>
      </c>
      <c r="G107" s="1560">
        <v>0</v>
      </c>
      <c r="H107" s="1560"/>
      <c r="I107" s="1560">
        <v>319503</v>
      </c>
      <c r="J107" s="1560">
        <v>319503</v>
      </c>
      <c r="K107" s="1560">
        <v>308088</v>
      </c>
      <c r="L107" s="1560">
        <v>11415</v>
      </c>
      <c r="M107" s="1561">
        <v>0</v>
      </c>
      <c r="N107" s="1560"/>
      <c r="O107" s="1562"/>
      <c r="P107" s="1563">
        <v>319503</v>
      </c>
      <c r="Q107" s="1563"/>
      <c r="R107" s="1563"/>
      <c r="S107" s="1563">
        <v>307684</v>
      </c>
      <c r="T107" s="1563"/>
      <c r="U107" s="1563"/>
      <c r="V107" s="1563"/>
      <c r="W107" s="1563"/>
      <c r="X107" s="1563"/>
      <c r="Y107" s="1563"/>
      <c r="Z107" s="1563"/>
      <c r="AA107" s="1563">
        <v>11819</v>
      </c>
      <c r="AB107" s="1563"/>
      <c r="AC107" s="1563"/>
      <c r="AD107" s="1522">
        <v>0</v>
      </c>
    </row>
    <row r="108" spans="1:30" hidden="1">
      <c r="A108" s="1558"/>
      <c r="B108" s="1559" t="s">
        <v>612</v>
      </c>
      <c r="C108" s="1560">
        <v>11799.598205046153</v>
      </c>
      <c r="D108" s="1560">
        <v>11799.598205046153</v>
      </c>
      <c r="E108" s="1560">
        <v>10029</v>
      </c>
      <c r="F108" s="1560">
        <v>1770.5982050461535</v>
      </c>
      <c r="G108" s="1560"/>
      <c r="H108" s="1560"/>
      <c r="I108" s="1560">
        <v>11819</v>
      </c>
      <c r="J108" s="1560">
        <v>11819</v>
      </c>
      <c r="K108" s="1560">
        <v>9924</v>
      </c>
      <c r="L108" s="1560">
        <v>1895</v>
      </c>
      <c r="M108" s="1561"/>
      <c r="N108" s="1560"/>
      <c r="O108" s="1562"/>
      <c r="P108" s="1563">
        <v>11819</v>
      </c>
      <c r="Q108" s="1563"/>
      <c r="R108" s="1563"/>
      <c r="S108" s="1563"/>
      <c r="T108" s="1563"/>
      <c r="U108" s="1563"/>
      <c r="V108" s="1563"/>
      <c r="W108" s="1563"/>
      <c r="X108" s="1563"/>
      <c r="Y108" s="1563"/>
      <c r="Z108" s="1563"/>
      <c r="AA108" s="1563">
        <v>11819</v>
      </c>
      <c r="AB108" s="1563"/>
      <c r="AC108" s="1563"/>
      <c r="AD108" s="1522">
        <v>0</v>
      </c>
    </row>
    <row r="109" spans="1:30" hidden="1">
      <c r="A109" s="1558"/>
      <c r="B109" s="1559" t="s">
        <v>611</v>
      </c>
      <c r="C109" s="1560">
        <v>10389.463792</v>
      </c>
      <c r="D109" s="1560">
        <v>10389.463792</v>
      </c>
      <c r="E109" s="1560">
        <v>10137</v>
      </c>
      <c r="F109" s="1560">
        <v>252.46379200000047</v>
      </c>
      <c r="G109" s="1560"/>
      <c r="H109" s="1560"/>
      <c r="I109" s="1560">
        <v>10925</v>
      </c>
      <c r="J109" s="1560">
        <v>10925</v>
      </c>
      <c r="K109" s="1560">
        <v>10673</v>
      </c>
      <c r="L109" s="1560">
        <v>252</v>
      </c>
      <c r="M109" s="1561"/>
      <c r="N109" s="1560"/>
      <c r="O109" s="1562"/>
      <c r="P109" s="1563">
        <v>10925</v>
      </c>
      <c r="Q109" s="1563"/>
      <c r="R109" s="1563"/>
      <c r="S109" s="1563">
        <v>10925</v>
      </c>
      <c r="T109" s="1563"/>
      <c r="U109" s="1563"/>
      <c r="V109" s="1563"/>
      <c r="W109" s="1563"/>
      <c r="X109" s="1563"/>
      <c r="Y109" s="1563"/>
      <c r="Z109" s="1563"/>
      <c r="AA109" s="1563"/>
      <c r="AB109" s="1563"/>
      <c r="AC109" s="1563"/>
      <c r="AD109" s="1522">
        <v>0</v>
      </c>
    </row>
    <row r="110" spans="1:30" hidden="1">
      <c r="A110" s="1558"/>
      <c r="B110" s="1559" t="s">
        <v>610</v>
      </c>
      <c r="C110" s="1560">
        <v>10844</v>
      </c>
      <c r="D110" s="1560">
        <v>10844</v>
      </c>
      <c r="E110" s="1560">
        <v>10607</v>
      </c>
      <c r="F110" s="1560">
        <v>237</v>
      </c>
      <c r="G110" s="1560"/>
      <c r="H110" s="1560"/>
      <c r="I110" s="1560">
        <v>11462</v>
      </c>
      <c r="J110" s="1560">
        <v>11462</v>
      </c>
      <c r="K110" s="1560">
        <v>11181</v>
      </c>
      <c r="L110" s="1560">
        <v>281</v>
      </c>
      <c r="M110" s="1561"/>
      <c r="N110" s="1560"/>
      <c r="O110" s="1562"/>
      <c r="P110" s="1563">
        <v>11462</v>
      </c>
      <c r="Q110" s="1563"/>
      <c r="R110" s="1563"/>
      <c r="S110" s="1563">
        <v>11462</v>
      </c>
      <c r="T110" s="1563"/>
      <c r="U110" s="1563"/>
      <c r="V110" s="1563"/>
      <c r="W110" s="1563"/>
      <c r="X110" s="1563"/>
      <c r="Y110" s="1563"/>
      <c r="Z110" s="1563"/>
      <c r="AA110" s="1563"/>
      <c r="AB110" s="1563"/>
      <c r="AC110" s="1563"/>
      <c r="AD110" s="1522">
        <v>0</v>
      </c>
    </row>
    <row r="111" spans="1:30" hidden="1">
      <c r="A111" s="1558"/>
      <c r="B111" s="1559" t="s">
        <v>609</v>
      </c>
      <c r="C111" s="1560">
        <v>12193</v>
      </c>
      <c r="D111" s="1560">
        <v>12193</v>
      </c>
      <c r="E111" s="1560">
        <v>11938</v>
      </c>
      <c r="F111" s="1560">
        <v>255</v>
      </c>
      <c r="G111" s="1560"/>
      <c r="H111" s="1560"/>
      <c r="I111" s="1560">
        <v>12807</v>
      </c>
      <c r="J111" s="1560">
        <v>12807</v>
      </c>
      <c r="K111" s="1560">
        <v>12537</v>
      </c>
      <c r="L111" s="1560">
        <v>270</v>
      </c>
      <c r="M111" s="1561"/>
      <c r="N111" s="1560"/>
      <c r="O111" s="1562"/>
      <c r="P111" s="1563">
        <v>12807</v>
      </c>
      <c r="Q111" s="1563"/>
      <c r="R111" s="1563"/>
      <c r="S111" s="1563">
        <v>12807</v>
      </c>
      <c r="T111" s="1563"/>
      <c r="U111" s="1563"/>
      <c r="V111" s="1563"/>
      <c r="W111" s="1563"/>
      <c r="X111" s="1563"/>
      <c r="Y111" s="1563"/>
      <c r="Z111" s="1563"/>
      <c r="AA111" s="1563"/>
      <c r="AB111" s="1563"/>
      <c r="AC111" s="1563"/>
      <c r="AD111" s="1522">
        <v>0</v>
      </c>
    </row>
    <row r="112" spans="1:30" hidden="1">
      <c r="A112" s="1558"/>
      <c r="B112" s="1559" t="s">
        <v>608</v>
      </c>
      <c r="C112" s="1560">
        <v>5374</v>
      </c>
      <c r="D112" s="1560">
        <v>5374</v>
      </c>
      <c r="E112" s="1560">
        <v>5251</v>
      </c>
      <c r="F112" s="1560">
        <v>123</v>
      </c>
      <c r="G112" s="1560"/>
      <c r="H112" s="1560"/>
      <c r="I112" s="1560">
        <v>5637</v>
      </c>
      <c r="J112" s="1560">
        <v>5637</v>
      </c>
      <c r="K112" s="1560">
        <v>5492</v>
      </c>
      <c r="L112" s="1560">
        <v>145</v>
      </c>
      <c r="M112" s="1561"/>
      <c r="N112" s="1560"/>
      <c r="O112" s="1562"/>
      <c r="P112" s="1563">
        <v>5637</v>
      </c>
      <c r="Q112" s="1563"/>
      <c r="R112" s="1563"/>
      <c r="S112" s="1563">
        <v>5637</v>
      </c>
      <c r="T112" s="1563"/>
      <c r="U112" s="1563"/>
      <c r="V112" s="1563"/>
      <c r="W112" s="1563"/>
      <c r="X112" s="1563"/>
      <c r="Y112" s="1563"/>
      <c r="Z112" s="1563"/>
      <c r="AA112" s="1563"/>
      <c r="AB112" s="1563"/>
      <c r="AC112" s="1563"/>
      <c r="AD112" s="1522">
        <v>0</v>
      </c>
    </row>
    <row r="113" spans="1:30" hidden="1">
      <c r="A113" s="1558"/>
      <c r="B113" s="1559" t="s">
        <v>607</v>
      </c>
      <c r="C113" s="1560">
        <v>7253</v>
      </c>
      <c r="D113" s="1560">
        <v>7253</v>
      </c>
      <c r="E113" s="1560">
        <v>7085</v>
      </c>
      <c r="F113" s="1560">
        <v>168</v>
      </c>
      <c r="G113" s="1560"/>
      <c r="H113" s="1560"/>
      <c r="I113" s="1560">
        <v>7822</v>
      </c>
      <c r="J113" s="1560">
        <v>7822</v>
      </c>
      <c r="K113" s="1560">
        <v>7654</v>
      </c>
      <c r="L113" s="1560">
        <v>168</v>
      </c>
      <c r="M113" s="1561"/>
      <c r="N113" s="1560"/>
      <c r="O113" s="1562"/>
      <c r="P113" s="1563">
        <v>7822</v>
      </c>
      <c r="Q113" s="1563"/>
      <c r="R113" s="1563"/>
      <c r="S113" s="1563">
        <v>7822</v>
      </c>
      <c r="T113" s="1563"/>
      <c r="U113" s="1563"/>
      <c r="V113" s="1563"/>
      <c r="W113" s="1563"/>
      <c r="X113" s="1563"/>
      <c r="Y113" s="1563"/>
      <c r="Z113" s="1563"/>
      <c r="AA113" s="1563"/>
      <c r="AB113" s="1563"/>
      <c r="AC113" s="1563"/>
      <c r="AD113" s="1522">
        <v>0</v>
      </c>
    </row>
    <row r="114" spans="1:30" hidden="1">
      <c r="A114" s="1558"/>
      <c r="B114" s="1559" t="s">
        <v>606</v>
      </c>
      <c r="C114" s="1560">
        <v>9457.7948319999996</v>
      </c>
      <c r="D114" s="1560">
        <v>9457.7948319999996</v>
      </c>
      <c r="E114" s="1560">
        <v>9200</v>
      </c>
      <c r="F114" s="1560">
        <v>257.79483199999959</v>
      </c>
      <c r="G114" s="1560"/>
      <c r="H114" s="1560"/>
      <c r="I114" s="1560">
        <v>9510</v>
      </c>
      <c r="J114" s="1560">
        <v>9510</v>
      </c>
      <c r="K114" s="1560">
        <v>9259</v>
      </c>
      <c r="L114" s="1560">
        <v>251</v>
      </c>
      <c r="M114" s="1561"/>
      <c r="N114" s="1560"/>
      <c r="O114" s="1562"/>
      <c r="P114" s="1563">
        <v>9510</v>
      </c>
      <c r="Q114" s="1563"/>
      <c r="R114" s="1563"/>
      <c r="S114" s="1563">
        <v>9510</v>
      </c>
      <c r="T114" s="1563"/>
      <c r="U114" s="1563"/>
      <c r="V114" s="1563"/>
      <c r="W114" s="1563"/>
      <c r="X114" s="1563"/>
      <c r="Y114" s="1563"/>
      <c r="Z114" s="1563"/>
      <c r="AA114" s="1563"/>
      <c r="AB114" s="1563"/>
      <c r="AC114" s="1563"/>
      <c r="AD114" s="1522">
        <v>0</v>
      </c>
    </row>
    <row r="115" spans="1:30" hidden="1">
      <c r="A115" s="1558"/>
      <c r="B115" s="1559" t="s">
        <v>605</v>
      </c>
      <c r="C115" s="1560">
        <v>7155.9288479999996</v>
      </c>
      <c r="D115" s="1560">
        <v>7155.9288479999996</v>
      </c>
      <c r="E115" s="1560">
        <v>6965</v>
      </c>
      <c r="F115" s="1560">
        <v>190.92884799999956</v>
      </c>
      <c r="G115" s="1560"/>
      <c r="H115" s="1560"/>
      <c r="I115" s="1560">
        <v>7651</v>
      </c>
      <c r="J115" s="1560">
        <v>7651</v>
      </c>
      <c r="K115" s="1560">
        <v>7438</v>
      </c>
      <c r="L115" s="1560">
        <v>213</v>
      </c>
      <c r="M115" s="1561"/>
      <c r="N115" s="1560"/>
      <c r="O115" s="1562"/>
      <c r="P115" s="1563">
        <v>7651</v>
      </c>
      <c r="Q115" s="1563"/>
      <c r="R115" s="1563"/>
      <c r="S115" s="1563">
        <v>7651</v>
      </c>
      <c r="T115" s="1563"/>
      <c r="U115" s="1563"/>
      <c r="V115" s="1563"/>
      <c r="W115" s="1563"/>
      <c r="X115" s="1563"/>
      <c r="Y115" s="1563"/>
      <c r="Z115" s="1563"/>
      <c r="AA115" s="1563"/>
      <c r="AB115" s="1563"/>
      <c r="AC115" s="1563"/>
      <c r="AD115" s="1522">
        <v>0</v>
      </c>
    </row>
    <row r="116" spans="1:30" hidden="1">
      <c r="A116" s="1558"/>
      <c r="B116" s="1559" t="s">
        <v>604</v>
      </c>
      <c r="C116" s="1560">
        <v>10016.502032</v>
      </c>
      <c r="D116" s="1560">
        <v>10016.502032</v>
      </c>
      <c r="E116" s="1560">
        <v>9399</v>
      </c>
      <c r="F116" s="1560">
        <v>617.50203200000033</v>
      </c>
      <c r="G116" s="1560"/>
      <c r="H116" s="1560"/>
      <c r="I116" s="1560">
        <v>10554</v>
      </c>
      <c r="J116" s="1560">
        <v>10554</v>
      </c>
      <c r="K116" s="1560">
        <v>9921</v>
      </c>
      <c r="L116" s="1560">
        <v>633</v>
      </c>
      <c r="M116" s="1561"/>
      <c r="N116" s="1560"/>
      <c r="O116" s="1562"/>
      <c r="P116" s="1563">
        <v>10554</v>
      </c>
      <c r="Q116" s="1563"/>
      <c r="R116" s="1563"/>
      <c r="S116" s="1563">
        <v>10554</v>
      </c>
      <c r="T116" s="1563"/>
      <c r="U116" s="1563"/>
      <c r="V116" s="1563"/>
      <c r="W116" s="1563"/>
      <c r="X116" s="1563"/>
      <c r="Y116" s="1563"/>
      <c r="Z116" s="1563"/>
      <c r="AA116" s="1563"/>
      <c r="AB116" s="1563"/>
      <c r="AC116" s="1563"/>
      <c r="AD116" s="1522">
        <v>0</v>
      </c>
    </row>
    <row r="117" spans="1:30" hidden="1">
      <c r="A117" s="1558"/>
      <c r="B117" s="1559" t="s">
        <v>603</v>
      </c>
      <c r="C117" s="1560">
        <v>5610</v>
      </c>
      <c r="D117" s="1560">
        <v>5610</v>
      </c>
      <c r="E117" s="1560">
        <v>5463</v>
      </c>
      <c r="F117" s="1560">
        <v>147</v>
      </c>
      <c r="G117" s="1560"/>
      <c r="H117" s="1560"/>
      <c r="I117" s="1560">
        <v>6837</v>
      </c>
      <c r="J117" s="1560">
        <v>6837</v>
      </c>
      <c r="K117" s="1560">
        <v>6690</v>
      </c>
      <c r="L117" s="1560">
        <v>147</v>
      </c>
      <c r="M117" s="1561"/>
      <c r="N117" s="1560"/>
      <c r="O117" s="1562"/>
      <c r="P117" s="1563">
        <v>6837</v>
      </c>
      <c r="Q117" s="1563"/>
      <c r="R117" s="1563"/>
      <c r="S117" s="1563">
        <v>6837</v>
      </c>
      <c r="T117" s="1563"/>
      <c r="U117" s="1563"/>
      <c r="V117" s="1563"/>
      <c r="W117" s="1563"/>
      <c r="X117" s="1563"/>
      <c r="Y117" s="1563"/>
      <c r="Z117" s="1563"/>
      <c r="AA117" s="1563"/>
      <c r="AB117" s="1563"/>
      <c r="AC117" s="1563"/>
      <c r="AD117" s="1522">
        <v>0</v>
      </c>
    </row>
    <row r="118" spans="1:30" hidden="1">
      <c r="A118" s="1558"/>
      <c r="B118" s="1559" t="s">
        <v>602</v>
      </c>
      <c r="C118" s="1560">
        <v>8070.6595520000001</v>
      </c>
      <c r="D118" s="1560">
        <v>8070.6595520000001</v>
      </c>
      <c r="E118" s="1560">
        <v>7881</v>
      </c>
      <c r="F118" s="1560">
        <v>189.65955200000008</v>
      </c>
      <c r="G118" s="1560"/>
      <c r="H118" s="1560"/>
      <c r="I118" s="1560">
        <v>7915</v>
      </c>
      <c r="J118" s="1560">
        <v>7915</v>
      </c>
      <c r="K118" s="1560">
        <v>7703</v>
      </c>
      <c r="L118" s="1560">
        <v>212</v>
      </c>
      <c r="M118" s="1561"/>
      <c r="N118" s="1560"/>
      <c r="O118" s="1562"/>
      <c r="P118" s="1563">
        <v>7915</v>
      </c>
      <c r="Q118" s="1563"/>
      <c r="R118" s="1563"/>
      <c r="S118" s="1563">
        <v>7915</v>
      </c>
      <c r="T118" s="1563"/>
      <c r="U118" s="1563"/>
      <c r="V118" s="1563"/>
      <c r="W118" s="1563"/>
      <c r="X118" s="1563"/>
      <c r="Y118" s="1563"/>
      <c r="Z118" s="1563"/>
      <c r="AA118" s="1563"/>
      <c r="AB118" s="1563"/>
      <c r="AC118" s="1563"/>
      <c r="AD118" s="1522">
        <v>0</v>
      </c>
    </row>
    <row r="119" spans="1:30" hidden="1">
      <c r="A119" s="1558"/>
      <c r="B119" s="1559" t="s">
        <v>601</v>
      </c>
      <c r="C119" s="1560">
        <v>15464.511456</v>
      </c>
      <c r="D119" s="1560">
        <v>15464.511456</v>
      </c>
      <c r="E119" s="1560">
        <v>15107</v>
      </c>
      <c r="F119" s="1560">
        <v>357.51145600000018</v>
      </c>
      <c r="G119" s="1560"/>
      <c r="H119" s="1560"/>
      <c r="I119" s="1560">
        <v>16291</v>
      </c>
      <c r="J119" s="1560">
        <v>16291</v>
      </c>
      <c r="K119" s="1560">
        <v>15909</v>
      </c>
      <c r="L119" s="1560">
        <v>382</v>
      </c>
      <c r="M119" s="1561"/>
      <c r="N119" s="1560"/>
      <c r="O119" s="1562"/>
      <c r="P119" s="1563">
        <v>16291</v>
      </c>
      <c r="Q119" s="1563"/>
      <c r="R119" s="1563"/>
      <c r="S119" s="1563">
        <v>16291</v>
      </c>
      <c r="T119" s="1563"/>
      <c r="U119" s="1563"/>
      <c r="V119" s="1563"/>
      <c r="W119" s="1563"/>
      <c r="X119" s="1563"/>
      <c r="Y119" s="1563"/>
      <c r="Z119" s="1563"/>
      <c r="AA119" s="1563"/>
      <c r="AB119" s="1563"/>
      <c r="AC119" s="1563"/>
      <c r="AD119" s="1522">
        <v>0</v>
      </c>
    </row>
    <row r="120" spans="1:30" hidden="1">
      <c r="A120" s="1558"/>
      <c r="B120" s="1559" t="s">
        <v>600</v>
      </c>
      <c r="C120" s="1560">
        <v>7864</v>
      </c>
      <c r="D120" s="1560">
        <v>7864</v>
      </c>
      <c r="E120" s="1560">
        <v>7681</v>
      </c>
      <c r="F120" s="1560">
        <v>183</v>
      </c>
      <c r="G120" s="1560"/>
      <c r="H120" s="1560"/>
      <c r="I120" s="1560">
        <v>8160</v>
      </c>
      <c r="J120" s="1560">
        <v>8160</v>
      </c>
      <c r="K120" s="1560">
        <v>7955</v>
      </c>
      <c r="L120" s="1560">
        <v>205</v>
      </c>
      <c r="M120" s="1561"/>
      <c r="N120" s="1560"/>
      <c r="O120" s="1562"/>
      <c r="P120" s="1563">
        <v>8160</v>
      </c>
      <c r="Q120" s="1563"/>
      <c r="R120" s="1563"/>
      <c r="S120" s="1563">
        <v>8160</v>
      </c>
      <c r="T120" s="1563"/>
      <c r="U120" s="1563"/>
      <c r="V120" s="1563"/>
      <c r="W120" s="1563"/>
      <c r="X120" s="1563"/>
      <c r="Y120" s="1563"/>
      <c r="Z120" s="1563"/>
      <c r="AA120" s="1563"/>
      <c r="AB120" s="1563"/>
      <c r="AC120" s="1563"/>
      <c r="AD120" s="1522">
        <v>0</v>
      </c>
    </row>
    <row r="121" spans="1:30" hidden="1">
      <c r="A121" s="1558"/>
      <c r="B121" s="1559" t="s">
        <v>599</v>
      </c>
      <c r="C121" s="1560">
        <v>5718.3992959999996</v>
      </c>
      <c r="D121" s="1560">
        <v>5718.3992959999996</v>
      </c>
      <c r="E121" s="1560">
        <v>5408</v>
      </c>
      <c r="F121" s="1560">
        <v>310.39929599999959</v>
      </c>
      <c r="G121" s="1560"/>
      <c r="H121" s="1560"/>
      <c r="I121" s="1560">
        <v>5985</v>
      </c>
      <c r="J121" s="1560">
        <v>5985</v>
      </c>
      <c r="K121" s="1560">
        <v>5653</v>
      </c>
      <c r="L121" s="1560">
        <v>332</v>
      </c>
      <c r="M121" s="1561"/>
      <c r="N121" s="1560"/>
      <c r="O121" s="1562"/>
      <c r="P121" s="1563">
        <v>5985</v>
      </c>
      <c r="Q121" s="1563"/>
      <c r="R121" s="1563"/>
      <c r="S121" s="1563">
        <v>5985</v>
      </c>
      <c r="T121" s="1563"/>
      <c r="U121" s="1563"/>
      <c r="V121" s="1563"/>
      <c r="W121" s="1563"/>
      <c r="X121" s="1563"/>
      <c r="Y121" s="1563"/>
      <c r="Z121" s="1563"/>
      <c r="AA121" s="1563"/>
      <c r="AB121" s="1563"/>
      <c r="AC121" s="1563"/>
      <c r="AD121" s="1522">
        <v>0</v>
      </c>
    </row>
    <row r="122" spans="1:30" hidden="1">
      <c r="A122" s="1558"/>
      <c r="B122" s="1559" t="s">
        <v>598</v>
      </c>
      <c r="C122" s="1560">
        <v>7310.2272160000002</v>
      </c>
      <c r="D122" s="1560">
        <v>7310.2272160000002</v>
      </c>
      <c r="E122" s="1560">
        <v>6712</v>
      </c>
      <c r="F122" s="1560">
        <v>598.22721600000023</v>
      </c>
      <c r="G122" s="1560"/>
      <c r="H122" s="1560"/>
      <c r="I122" s="1560">
        <v>7715</v>
      </c>
      <c r="J122" s="1560">
        <v>7715</v>
      </c>
      <c r="K122" s="1560">
        <v>7117</v>
      </c>
      <c r="L122" s="1560">
        <v>598</v>
      </c>
      <c r="M122" s="1561"/>
      <c r="N122" s="1560"/>
      <c r="O122" s="1562"/>
      <c r="P122" s="1563">
        <v>7715</v>
      </c>
      <c r="Q122" s="1563"/>
      <c r="R122" s="1563"/>
      <c r="S122" s="1563">
        <v>7715</v>
      </c>
      <c r="T122" s="1563"/>
      <c r="U122" s="1563"/>
      <c r="V122" s="1563"/>
      <c r="W122" s="1563"/>
      <c r="X122" s="1563"/>
      <c r="Y122" s="1563"/>
      <c r="Z122" s="1563"/>
      <c r="AA122" s="1563"/>
      <c r="AB122" s="1563"/>
      <c r="AC122" s="1563"/>
      <c r="AD122" s="1522">
        <v>0</v>
      </c>
    </row>
    <row r="123" spans="1:30" hidden="1">
      <c r="A123" s="1558"/>
      <c r="B123" s="1559" t="s">
        <v>597</v>
      </c>
      <c r="C123" s="1560">
        <v>5101</v>
      </c>
      <c r="D123" s="1560">
        <v>5101</v>
      </c>
      <c r="E123" s="1560">
        <v>4975</v>
      </c>
      <c r="F123" s="1560">
        <v>126</v>
      </c>
      <c r="G123" s="1560"/>
      <c r="H123" s="1560"/>
      <c r="I123" s="1560">
        <v>5430</v>
      </c>
      <c r="J123" s="1560">
        <v>5430</v>
      </c>
      <c r="K123" s="1560">
        <v>5304</v>
      </c>
      <c r="L123" s="1560">
        <v>126</v>
      </c>
      <c r="M123" s="1561"/>
      <c r="N123" s="1560"/>
      <c r="O123" s="1562"/>
      <c r="P123" s="1563">
        <v>5430</v>
      </c>
      <c r="Q123" s="1563"/>
      <c r="R123" s="1563"/>
      <c r="S123" s="1563">
        <v>5430</v>
      </c>
      <c r="T123" s="1563"/>
      <c r="U123" s="1563"/>
      <c r="V123" s="1563"/>
      <c r="W123" s="1563"/>
      <c r="X123" s="1563"/>
      <c r="Y123" s="1563"/>
      <c r="Z123" s="1563"/>
      <c r="AA123" s="1563"/>
      <c r="AB123" s="1563"/>
      <c r="AC123" s="1563"/>
      <c r="AD123" s="1522">
        <v>0</v>
      </c>
    </row>
    <row r="124" spans="1:30" hidden="1">
      <c r="A124" s="1558"/>
      <c r="B124" s="1559" t="s">
        <v>596</v>
      </c>
      <c r="C124" s="1560">
        <v>8901</v>
      </c>
      <c r="D124" s="1560">
        <v>8901</v>
      </c>
      <c r="E124" s="1560">
        <v>8673</v>
      </c>
      <c r="F124" s="1560">
        <v>228</v>
      </c>
      <c r="G124" s="1560"/>
      <c r="H124" s="1560"/>
      <c r="I124" s="1560">
        <v>9696</v>
      </c>
      <c r="J124" s="1560">
        <v>9696</v>
      </c>
      <c r="K124" s="1560">
        <v>9468</v>
      </c>
      <c r="L124" s="1560">
        <v>228</v>
      </c>
      <c r="M124" s="1561"/>
      <c r="N124" s="1560"/>
      <c r="O124" s="1562"/>
      <c r="P124" s="1563">
        <v>9696</v>
      </c>
      <c r="Q124" s="1563"/>
      <c r="R124" s="1563"/>
      <c r="S124" s="1563">
        <v>9696</v>
      </c>
      <c r="T124" s="1563"/>
      <c r="U124" s="1563"/>
      <c r="V124" s="1563"/>
      <c r="W124" s="1563"/>
      <c r="X124" s="1563"/>
      <c r="Y124" s="1563"/>
      <c r="Z124" s="1563"/>
      <c r="AA124" s="1563"/>
      <c r="AB124" s="1563"/>
      <c r="AC124" s="1563"/>
      <c r="AD124" s="1522">
        <v>0</v>
      </c>
    </row>
    <row r="125" spans="1:30" hidden="1">
      <c r="A125" s="1558"/>
      <c r="B125" s="1559" t="s">
        <v>595</v>
      </c>
      <c r="C125" s="1560">
        <v>5037</v>
      </c>
      <c r="D125" s="1560">
        <v>5037</v>
      </c>
      <c r="E125" s="1560">
        <v>4911</v>
      </c>
      <c r="F125" s="1560">
        <v>126</v>
      </c>
      <c r="G125" s="1560"/>
      <c r="H125" s="1560"/>
      <c r="I125" s="1560">
        <v>5298</v>
      </c>
      <c r="J125" s="1560">
        <v>5298</v>
      </c>
      <c r="K125" s="1560">
        <v>5150</v>
      </c>
      <c r="L125" s="1560">
        <v>148</v>
      </c>
      <c r="M125" s="1561"/>
      <c r="N125" s="1560"/>
      <c r="O125" s="1562"/>
      <c r="P125" s="1563">
        <v>5298</v>
      </c>
      <c r="Q125" s="1563"/>
      <c r="R125" s="1563"/>
      <c r="S125" s="1563">
        <v>5298</v>
      </c>
      <c r="T125" s="1563"/>
      <c r="U125" s="1563"/>
      <c r="V125" s="1563"/>
      <c r="W125" s="1563"/>
      <c r="X125" s="1563"/>
      <c r="Y125" s="1563"/>
      <c r="Z125" s="1563"/>
      <c r="AA125" s="1563"/>
      <c r="AB125" s="1563"/>
      <c r="AC125" s="1563"/>
      <c r="AD125" s="1522">
        <v>0</v>
      </c>
    </row>
    <row r="126" spans="1:30" hidden="1">
      <c r="A126" s="1558"/>
      <c r="B126" s="1559" t="s">
        <v>594</v>
      </c>
      <c r="C126" s="1560">
        <v>7383</v>
      </c>
      <c r="D126" s="1560">
        <v>7383</v>
      </c>
      <c r="E126" s="1560">
        <v>7218</v>
      </c>
      <c r="F126" s="1560">
        <v>165</v>
      </c>
      <c r="G126" s="1560"/>
      <c r="H126" s="1560"/>
      <c r="I126" s="1560">
        <v>7649</v>
      </c>
      <c r="J126" s="1560">
        <v>7649</v>
      </c>
      <c r="K126" s="1560">
        <v>7462</v>
      </c>
      <c r="L126" s="1560">
        <v>187</v>
      </c>
      <c r="M126" s="1561"/>
      <c r="N126" s="1560"/>
      <c r="O126" s="1562"/>
      <c r="P126" s="1563">
        <v>7649</v>
      </c>
      <c r="Q126" s="1563"/>
      <c r="R126" s="1563"/>
      <c r="S126" s="1563">
        <v>7649</v>
      </c>
      <c r="T126" s="1563"/>
      <c r="U126" s="1563"/>
      <c r="V126" s="1563"/>
      <c r="W126" s="1563"/>
      <c r="X126" s="1563"/>
      <c r="Y126" s="1563"/>
      <c r="Z126" s="1563"/>
      <c r="AA126" s="1563"/>
      <c r="AB126" s="1563"/>
      <c r="AC126" s="1563"/>
      <c r="AD126" s="1522">
        <v>0</v>
      </c>
    </row>
    <row r="127" spans="1:30" hidden="1">
      <c r="A127" s="1558"/>
      <c r="B127" s="1559" t="s">
        <v>593</v>
      </c>
      <c r="C127" s="1560">
        <v>6630</v>
      </c>
      <c r="D127" s="1560">
        <v>6630</v>
      </c>
      <c r="E127" s="1560">
        <v>6486</v>
      </c>
      <c r="F127" s="1560">
        <v>144</v>
      </c>
      <c r="G127" s="1560"/>
      <c r="H127" s="1560"/>
      <c r="I127" s="1560">
        <v>7248</v>
      </c>
      <c r="J127" s="1560">
        <v>7248</v>
      </c>
      <c r="K127" s="1560">
        <v>7038</v>
      </c>
      <c r="L127" s="1560">
        <v>210</v>
      </c>
      <c r="M127" s="1561"/>
      <c r="N127" s="1560"/>
      <c r="O127" s="1562"/>
      <c r="P127" s="1563">
        <v>7248</v>
      </c>
      <c r="Q127" s="1563"/>
      <c r="R127" s="1563"/>
      <c r="S127" s="1563">
        <v>7248</v>
      </c>
      <c r="T127" s="1563"/>
      <c r="U127" s="1563"/>
      <c r="V127" s="1563"/>
      <c r="W127" s="1563"/>
      <c r="X127" s="1563"/>
      <c r="Y127" s="1563"/>
      <c r="Z127" s="1563"/>
      <c r="AA127" s="1563"/>
      <c r="AB127" s="1563"/>
      <c r="AC127" s="1563"/>
      <c r="AD127" s="1522">
        <v>0</v>
      </c>
    </row>
    <row r="128" spans="1:30" hidden="1">
      <c r="A128" s="1558"/>
      <c r="B128" s="1559" t="s">
        <v>592</v>
      </c>
      <c r="C128" s="1560">
        <v>18215</v>
      </c>
      <c r="D128" s="1560">
        <v>18215</v>
      </c>
      <c r="E128" s="1560">
        <v>17841</v>
      </c>
      <c r="F128" s="1560">
        <v>374</v>
      </c>
      <c r="G128" s="1560"/>
      <c r="H128" s="1560"/>
      <c r="I128" s="1560">
        <v>19580</v>
      </c>
      <c r="J128" s="1560">
        <v>19580</v>
      </c>
      <c r="K128" s="1560">
        <v>19195</v>
      </c>
      <c r="L128" s="1560">
        <v>385</v>
      </c>
      <c r="M128" s="1561"/>
      <c r="N128" s="1560"/>
      <c r="O128" s="1562"/>
      <c r="P128" s="1563">
        <v>19580</v>
      </c>
      <c r="Q128" s="1563"/>
      <c r="R128" s="1563"/>
      <c r="S128" s="1563">
        <v>19580</v>
      </c>
      <c r="T128" s="1563"/>
      <c r="U128" s="1563"/>
      <c r="V128" s="1563"/>
      <c r="W128" s="1563"/>
      <c r="X128" s="1563"/>
      <c r="Y128" s="1563"/>
      <c r="Z128" s="1563"/>
      <c r="AA128" s="1563"/>
      <c r="AB128" s="1563"/>
      <c r="AC128" s="1563"/>
      <c r="AD128" s="1522">
        <v>0</v>
      </c>
    </row>
    <row r="129" spans="1:30" hidden="1">
      <c r="A129" s="1558"/>
      <c r="B129" s="1559" t="s">
        <v>591</v>
      </c>
      <c r="C129" s="1560">
        <v>11130</v>
      </c>
      <c r="D129" s="1560">
        <v>11130</v>
      </c>
      <c r="E129" s="1560">
        <v>10881</v>
      </c>
      <c r="F129" s="1560">
        <v>249</v>
      </c>
      <c r="G129" s="1560"/>
      <c r="H129" s="1560"/>
      <c r="I129" s="1560">
        <v>11837</v>
      </c>
      <c r="J129" s="1560">
        <v>11837</v>
      </c>
      <c r="K129" s="1560">
        <v>11566</v>
      </c>
      <c r="L129" s="1560">
        <v>271</v>
      </c>
      <c r="M129" s="1561"/>
      <c r="N129" s="1560"/>
      <c r="O129" s="1562"/>
      <c r="P129" s="1563">
        <v>11837</v>
      </c>
      <c r="Q129" s="1563"/>
      <c r="R129" s="1563"/>
      <c r="S129" s="1563">
        <v>11837</v>
      </c>
      <c r="T129" s="1563"/>
      <c r="U129" s="1563"/>
      <c r="V129" s="1563"/>
      <c r="W129" s="1563"/>
      <c r="X129" s="1563"/>
      <c r="Y129" s="1563"/>
      <c r="Z129" s="1563"/>
      <c r="AA129" s="1563"/>
      <c r="AB129" s="1563"/>
      <c r="AC129" s="1563"/>
      <c r="AD129" s="1522">
        <v>0</v>
      </c>
    </row>
    <row r="130" spans="1:30" hidden="1">
      <c r="A130" s="1558"/>
      <c r="B130" s="1559" t="s">
        <v>590</v>
      </c>
      <c r="C130" s="1560">
        <v>19617.404064000002</v>
      </c>
      <c r="D130" s="1560">
        <v>19617.404064000002</v>
      </c>
      <c r="E130" s="1560">
        <v>18316</v>
      </c>
      <c r="F130" s="1560">
        <v>1301.4040640000021</v>
      </c>
      <c r="G130" s="1560"/>
      <c r="H130" s="1560"/>
      <c r="I130" s="1560">
        <v>11140</v>
      </c>
      <c r="J130" s="1560">
        <v>11140</v>
      </c>
      <c r="K130" s="1560">
        <v>11125</v>
      </c>
      <c r="L130" s="1560">
        <v>15</v>
      </c>
      <c r="M130" s="1561"/>
      <c r="N130" s="1560"/>
      <c r="O130" s="1562"/>
      <c r="P130" s="1563">
        <v>11140</v>
      </c>
      <c r="Q130" s="1563"/>
      <c r="R130" s="1563"/>
      <c r="S130" s="1563">
        <v>11140</v>
      </c>
      <c r="T130" s="1563"/>
      <c r="U130" s="1563"/>
      <c r="V130" s="1563"/>
      <c r="W130" s="1563"/>
      <c r="X130" s="1563"/>
      <c r="Y130" s="1563"/>
      <c r="Z130" s="1563"/>
      <c r="AA130" s="1563"/>
      <c r="AB130" s="1563"/>
      <c r="AC130" s="1563"/>
      <c r="AD130" s="1522">
        <v>0</v>
      </c>
    </row>
    <row r="131" spans="1:30" hidden="1">
      <c r="A131" s="1558"/>
      <c r="B131" s="1559" t="s">
        <v>589</v>
      </c>
      <c r="C131" s="1560">
        <v>6262.7335359999997</v>
      </c>
      <c r="D131" s="1560">
        <v>6262.7335359999997</v>
      </c>
      <c r="E131" s="1560">
        <v>6021</v>
      </c>
      <c r="F131" s="1560">
        <v>241.73353599999973</v>
      </c>
      <c r="G131" s="1560"/>
      <c r="H131" s="1560"/>
      <c r="I131" s="1560">
        <v>6785</v>
      </c>
      <c r="J131" s="1560">
        <v>6785</v>
      </c>
      <c r="K131" s="1560">
        <v>6543</v>
      </c>
      <c r="L131" s="1560">
        <v>242</v>
      </c>
      <c r="M131" s="1561"/>
      <c r="N131" s="1560"/>
      <c r="O131" s="1562"/>
      <c r="P131" s="1563">
        <v>6785</v>
      </c>
      <c r="Q131" s="1563"/>
      <c r="R131" s="1563"/>
      <c r="S131" s="1563">
        <v>6785</v>
      </c>
      <c r="T131" s="1563"/>
      <c r="U131" s="1563"/>
      <c r="V131" s="1563"/>
      <c r="W131" s="1563"/>
      <c r="X131" s="1563"/>
      <c r="Y131" s="1563"/>
      <c r="Z131" s="1563"/>
      <c r="AA131" s="1563"/>
      <c r="AB131" s="1563"/>
      <c r="AC131" s="1563"/>
      <c r="AD131" s="1522">
        <v>0</v>
      </c>
    </row>
    <row r="132" spans="1:30" hidden="1">
      <c r="A132" s="1558"/>
      <c r="B132" s="1559" t="s">
        <v>588</v>
      </c>
      <c r="C132" s="1560">
        <v>4131</v>
      </c>
      <c r="D132" s="1560">
        <v>4131</v>
      </c>
      <c r="E132" s="1560">
        <v>4131</v>
      </c>
      <c r="F132" s="1560">
        <v>0</v>
      </c>
      <c r="G132" s="1560"/>
      <c r="H132" s="1560"/>
      <c r="I132" s="1560">
        <v>4235</v>
      </c>
      <c r="J132" s="1560">
        <v>4235</v>
      </c>
      <c r="K132" s="1560">
        <v>4235</v>
      </c>
      <c r="L132" s="1560">
        <v>0</v>
      </c>
      <c r="M132" s="1561"/>
      <c r="N132" s="1560"/>
      <c r="O132" s="1562"/>
      <c r="P132" s="1563">
        <v>4235</v>
      </c>
      <c r="Q132" s="1563"/>
      <c r="R132" s="1563"/>
      <c r="S132" s="1563">
        <v>4235</v>
      </c>
      <c r="T132" s="1563"/>
      <c r="U132" s="1563"/>
      <c r="V132" s="1563"/>
      <c r="W132" s="1563"/>
      <c r="X132" s="1563"/>
      <c r="Y132" s="1563"/>
      <c r="Z132" s="1563"/>
      <c r="AA132" s="1563"/>
      <c r="AB132" s="1563"/>
      <c r="AC132" s="1563"/>
      <c r="AD132" s="1522">
        <v>0</v>
      </c>
    </row>
    <row r="133" spans="1:30" hidden="1">
      <c r="A133" s="1558"/>
      <c r="B133" s="1559" t="s">
        <v>587</v>
      </c>
      <c r="C133" s="1560">
        <v>7493.2843519999997</v>
      </c>
      <c r="D133" s="1560">
        <v>7493.2843519999997</v>
      </c>
      <c r="E133" s="1560">
        <v>7116</v>
      </c>
      <c r="F133" s="1560">
        <v>377.28435199999967</v>
      </c>
      <c r="G133" s="1560"/>
      <c r="H133" s="1560"/>
      <c r="I133" s="1560">
        <v>7834</v>
      </c>
      <c r="J133" s="1560">
        <v>7834</v>
      </c>
      <c r="K133" s="1560">
        <v>7431</v>
      </c>
      <c r="L133" s="1560">
        <v>403</v>
      </c>
      <c r="M133" s="1561"/>
      <c r="N133" s="1560"/>
      <c r="O133" s="1562"/>
      <c r="P133" s="1563">
        <v>7834</v>
      </c>
      <c r="Q133" s="1563"/>
      <c r="R133" s="1563"/>
      <c r="S133" s="1563">
        <v>7834</v>
      </c>
      <c r="T133" s="1563"/>
      <c r="U133" s="1563"/>
      <c r="V133" s="1563"/>
      <c r="W133" s="1563"/>
      <c r="X133" s="1563"/>
      <c r="Y133" s="1563"/>
      <c r="Z133" s="1563"/>
      <c r="AA133" s="1563"/>
      <c r="AB133" s="1563"/>
      <c r="AC133" s="1563"/>
      <c r="AD133" s="1522">
        <v>0</v>
      </c>
    </row>
    <row r="134" spans="1:30" ht="25.5" hidden="1">
      <c r="A134" s="1558"/>
      <c r="B134" s="1559" t="s">
        <v>586</v>
      </c>
      <c r="C134" s="1560">
        <v>5634</v>
      </c>
      <c r="D134" s="1560">
        <v>5634</v>
      </c>
      <c r="E134" s="1560">
        <v>5450</v>
      </c>
      <c r="F134" s="1560">
        <v>184</v>
      </c>
      <c r="G134" s="1560"/>
      <c r="H134" s="1560"/>
      <c r="I134" s="1560">
        <v>5840</v>
      </c>
      <c r="J134" s="1560">
        <v>5840</v>
      </c>
      <c r="K134" s="1560">
        <v>5578</v>
      </c>
      <c r="L134" s="1560">
        <v>262</v>
      </c>
      <c r="M134" s="1561"/>
      <c r="N134" s="1560"/>
      <c r="O134" s="1562"/>
      <c r="P134" s="1563">
        <v>5840</v>
      </c>
      <c r="Q134" s="1563"/>
      <c r="R134" s="1563"/>
      <c r="S134" s="1563">
        <v>5840</v>
      </c>
      <c r="T134" s="1563"/>
      <c r="U134" s="1563"/>
      <c r="V134" s="1563"/>
      <c r="W134" s="1563"/>
      <c r="X134" s="1563"/>
      <c r="Y134" s="1563"/>
      <c r="Z134" s="1563"/>
      <c r="AA134" s="1563"/>
      <c r="AB134" s="1563"/>
      <c r="AC134" s="1563"/>
      <c r="AD134" s="1522">
        <v>0</v>
      </c>
    </row>
    <row r="135" spans="1:30" hidden="1">
      <c r="A135" s="1558"/>
      <c r="B135" s="1559" t="s">
        <v>585</v>
      </c>
      <c r="C135" s="1560">
        <v>5957</v>
      </c>
      <c r="D135" s="1560">
        <v>5957</v>
      </c>
      <c r="E135" s="1560">
        <v>5757</v>
      </c>
      <c r="F135" s="1560">
        <v>200</v>
      </c>
      <c r="G135" s="1560"/>
      <c r="H135" s="1560"/>
      <c r="I135" s="1560">
        <v>6168</v>
      </c>
      <c r="J135" s="1560">
        <v>6168</v>
      </c>
      <c r="K135" s="1560">
        <v>5916</v>
      </c>
      <c r="L135" s="1560">
        <v>252</v>
      </c>
      <c r="M135" s="1561"/>
      <c r="N135" s="1560"/>
      <c r="O135" s="1562"/>
      <c r="P135" s="1563">
        <v>6168</v>
      </c>
      <c r="Q135" s="1563"/>
      <c r="R135" s="1563"/>
      <c r="S135" s="1563">
        <v>6168</v>
      </c>
      <c r="T135" s="1563"/>
      <c r="U135" s="1563"/>
      <c r="V135" s="1563"/>
      <c r="W135" s="1563"/>
      <c r="X135" s="1563"/>
      <c r="Y135" s="1563"/>
      <c r="Z135" s="1563"/>
      <c r="AA135" s="1563"/>
      <c r="AB135" s="1563"/>
      <c r="AC135" s="1563"/>
      <c r="AD135" s="1522">
        <v>0</v>
      </c>
    </row>
    <row r="136" spans="1:30" hidden="1">
      <c r="A136" s="1558"/>
      <c r="B136" s="1559" t="s">
        <v>584</v>
      </c>
      <c r="C136" s="1560">
        <v>8383</v>
      </c>
      <c r="D136" s="1560">
        <v>8383</v>
      </c>
      <c r="E136" s="1560">
        <v>8135</v>
      </c>
      <c r="F136" s="1560">
        <v>248</v>
      </c>
      <c r="G136" s="1560"/>
      <c r="H136" s="1560"/>
      <c r="I136" s="1560">
        <v>8656</v>
      </c>
      <c r="J136" s="1560">
        <v>8656</v>
      </c>
      <c r="K136" s="1560">
        <v>8382</v>
      </c>
      <c r="L136" s="1560">
        <v>274</v>
      </c>
      <c r="M136" s="1561"/>
      <c r="N136" s="1560"/>
      <c r="O136" s="1562"/>
      <c r="P136" s="1563">
        <v>8656</v>
      </c>
      <c r="Q136" s="1563"/>
      <c r="R136" s="1563"/>
      <c r="S136" s="1563">
        <v>8656</v>
      </c>
      <c r="T136" s="1563"/>
      <c r="U136" s="1563"/>
      <c r="V136" s="1563"/>
      <c r="W136" s="1563"/>
      <c r="X136" s="1563"/>
      <c r="Y136" s="1563"/>
      <c r="Z136" s="1563"/>
      <c r="AA136" s="1563"/>
      <c r="AB136" s="1563"/>
      <c r="AC136" s="1563"/>
      <c r="AD136" s="1522">
        <v>0</v>
      </c>
    </row>
    <row r="137" spans="1:30" hidden="1">
      <c r="A137" s="1558"/>
      <c r="B137" s="1559" t="s">
        <v>583</v>
      </c>
      <c r="C137" s="1560">
        <v>6160</v>
      </c>
      <c r="D137" s="1560">
        <v>6160</v>
      </c>
      <c r="E137" s="1560">
        <v>5976</v>
      </c>
      <c r="F137" s="1560">
        <v>184</v>
      </c>
      <c r="G137" s="1560"/>
      <c r="H137" s="1560"/>
      <c r="I137" s="1560">
        <v>6361</v>
      </c>
      <c r="J137" s="1560">
        <v>6361</v>
      </c>
      <c r="K137" s="1560">
        <v>6099</v>
      </c>
      <c r="L137" s="1560">
        <v>262</v>
      </c>
      <c r="M137" s="1561"/>
      <c r="N137" s="1560"/>
      <c r="O137" s="1562"/>
      <c r="P137" s="1563">
        <v>6361</v>
      </c>
      <c r="Q137" s="1563"/>
      <c r="R137" s="1563"/>
      <c r="S137" s="1563">
        <v>6361</v>
      </c>
      <c r="T137" s="1563"/>
      <c r="U137" s="1563"/>
      <c r="V137" s="1563"/>
      <c r="W137" s="1563"/>
      <c r="X137" s="1563"/>
      <c r="Y137" s="1563"/>
      <c r="Z137" s="1563"/>
      <c r="AA137" s="1563"/>
      <c r="AB137" s="1563"/>
      <c r="AC137" s="1563"/>
      <c r="AD137" s="1522">
        <v>0</v>
      </c>
    </row>
    <row r="138" spans="1:30" hidden="1">
      <c r="A138" s="1558"/>
      <c r="B138" s="1559" t="s">
        <v>582</v>
      </c>
      <c r="C138" s="1560">
        <v>7336</v>
      </c>
      <c r="D138" s="1560">
        <v>7336</v>
      </c>
      <c r="E138" s="1560">
        <v>7244</v>
      </c>
      <c r="F138" s="1560">
        <v>92</v>
      </c>
      <c r="G138" s="1560"/>
      <c r="H138" s="1560"/>
      <c r="I138" s="1560">
        <v>7135</v>
      </c>
      <c r="J138" s="1560">
        <v>7135</v>
      </c>
      <c r="K138" s="1560">
        <v>7014</v>
      </c>
      <c r="L138" s="1560">
        <v>121</v>
      </c>
      <c r="M138" s="1561"/>
      <c r="N138" s="1560"/>
      <c r="O138" s="1562"/>
      <c r="P138" s="1563">
        <v>7135</v>
      </c>
      <c r="Q138" s="1563"/>
      <c r="R138" s="1563"/>
      <c r="S138" s="1563">
        <v>7135</v>
      </c>
      <c r="T138" s="1563"/>
      <c r="U138" s="1563"/>
      <c r="V138" s="1563"/>
      <c r="W138" s="1563"/>
      <c r="X138" s="1563"/>
      <c r="Y138" s="1563"/>
      <c r="Z138" s="1563"/>
      <c r="AA138" s="1563"/>
      <c r="AB138" s="1563"/>
      <c r="AC138" s="1563"/>
      <c r="AD138" s="1522">
        <v>0</v>
      </c>
    </row>
    <row r="139" spans="1:30" hidden="1">
      <c r="A139" s="1558"/>
      <c r="B139" s="1559" t="s">
        <v>581</v>
      </c>
      <c r="C139" s="1560">
        <v>5700</v>
      </c>
      <c r="D139" s="1560">
        <v>5700</v>
      </c>
      <c r="E139" s="1560">
        <v>5490</v>
      </c>
      <c r="F139" s="1560">
        <v>210</v>
      </c>
      <c r="G139" s="1560"/>
      <c r="H139" s="1560"/>
      <c r="I139" s="1560">
        <v>5853</v>
      </c>
      <c r="J139" s="1560">
        <v>5853</v>
      </c>
      <c r="K139" s="1560">
        <v>5553</v>
      </c>
      <c r="L139" s="1560">
        <v>300</v>
      </c>
      <c r="M139" s="1561"/>
      <c r="N139" s="1560"/>
      <c r="O139" s="1562"/>
      <c r="P139" s="1563">
        <v>5853</v>
      </c>
      <c r="Q139" s="1563"/>
      <c r="R139" s="1563"/>
      <c r="S139" s="1563">
        <v>5853</v>
      </c>
      <c r="T139" s="1563"/>
      <c r="U139" s="1563"/>
      <c r="V139" s="1563"/>
      <c r="W139" s="1563"/>
      <c r="X139" s="1563"/>
      <c r="Y139" s="1563"/>
      <c r="Z139" s="1563"/>
      <c r="AA139" s="1563"/>
      <c r="AB139" s="1563"/>
      <c r="AC139" s="1563"/>
      <c r="AD139" s="1522">
        <v>0</v>
      </c>
    </row>
    <row r="140" spans="1:30" hidden="1">
      <c r="A140" s="1558"/>
      <c r="B140" s="1559" t="s">
        <v>580</v>
      </c>
      <c r="C140" s="1560">
        <v>5632</v>
      </c>
      <c r="D140" s="1560">
        <v>5632</v>
      </c>
      <c r="E140" s="1560">
        <v>5422</v>
      </c>
      <c r="F140" s="1560">
        <v>210</v>
      </c>
      <c r="G140" s="1560"/>
      <c r="H140" s="1560"/>
      <c r="I140" s="1560">
        <v>6451</v>
      </c>
      <c r="J140" s="1560">
        <v>6451</v>
      </c>
      <c r="K140" s="1560">
        <v>6241</v>
      </c>
      <c r="L140" s="1560">
        <v>210</v>
      </c>
      <c r="M140" s="1561"/>
      <c r="N140" s="1560"/>
      <c r="O140" s="1562"/>
      <c r="P140" s="1563">
        <v>6451</v>
      </c>
      <c r="Q140" s="1563"/>
      <c r="R140" s="1563"/>
      <c r="S140" s="1563">
        <v>6451</v>
      </c>
      <c r="T140" s="1563"/>
      <c r="U140" s="1563"/>
      <c r="V140" s="1563"/>
      <c r="W140" s="1563"/>
      <c r="X140" s="1563"/>
      <c r="Y140" s="1563"/>
      <c r="Z140" s="1563"/>
      <c r="AA140" s="1563"/>
      <c r="AB140" s="1563"/>
      <c r="AC140" s="1563"/>
      <c r="AD140" s="1522">
        <v>0</v>
      </c>
    </row>
    <row r="141" spans="1:30" hidden="1">
      <c r="A141" s="1558"/>
      <c r="B141" s="1559" t="s">
        <v>579</v>
      </c>
      <c r="C141" s="1560">
        <v>5045</v>
      </c>
      <c r="D141" s="1560">
        <v>5045</v>
      </c>
      <c r="E141" s="1560">
        <v>4910</v>
      </c>
      <c r="F141" s="1560">
        <v>135</v>
      </c>
      <c r="G141" s="1560"/>
      <c r="H141" s="1560"/>
      <c r="I141" s="1560">
        <v>5165</v>
      </c>
      <c r="J141" s="1560">
        <v>5165</v>
      </c>
      <c r="K141" s="1560">
        <v>5000</v>
      </c>
      <c r="L141" s="1560">
        <v>165</v>
      </c>
      <c r="M141" s="1561"/>
      <c r="N141" s="1560"/>
      <c r="O141" s="1562"/>
      <c r="P141" s="1563">
        <v>5165</v>
      </c>
      <c r="Q141" s="1563"/>
      <c r="R141" s="1563"/>
      <c r="S141" s="1563">
        <v>5165</v>
      </c>
      <c r="T141" s="1563"/>
      <c r="U141" s="1563"/>
      <c r="V141" s="1563"/>
      <c r="W141" s="1563"/>
      <c r="X141" s="1563"/>
      <c r="Y141" s="1563"/>
      <c r="Z141" s="1563"/>
      <c r="AA141" s="1563"/>
      <c r="AB141" s="1563"/>
      <c r="AC141" s="1563"/>
      <c r="AD141" s="1522">
        <v>0</v>
      </c>
    </row>
    <row r="142" spans="1:30" hidden="1">
      <c r="A142" s="1558"/>
      <c r="B142" s="1559" t="s">
        <v>578</v>
      </c>
      <c r="C142" s="1560">
        <v>7476</v>
      </c>
      <c r="D142" s="1560">
        <v>7476</v>
      </c>
      <c r="E142" s="1560">
        <v>7201</v>
      </c>
      <c r="F142" s="1560">
        <v>275</v>
      </c>
      <c r="G142" s="1560"/>
      <c r="H142" s="1560"/>
      <c r="I142" s="1560">
        <v>7911</v>
      </c>
      <c r="J142" s="1560">
        <v>7911</v>
      </c>
      <c r="K142" s="1560">
        <v>7606</v>
      </c>
      <c r="L142" s="1560">
        <v>305</v>
      </c>
      <c r="M142" s="1561"/>
      <c r="N142" s="1560"/>
      <c r="O142" s="1562"/>
      <c r="P142" s="1563">
        <v>7911</v>
      </c>
      <c r="Q142" s="1563"/>
      <c r="R142" s="1563"/>
      <c r="S142" s="1563">
        <v>7911</v>
      </c>
      <c r="T142" s="1563"/>
      <c r="U142" s="1563"/>
      <c r="V142" s="1563"/>
      <c r="W142" s="1563"/>
      <c r="X142" s="1563"/>
      <c r="Y142" s="1563"/>
      <c r="Z142" s="1563"/>
      <c r="AA142" s="1563"/>
      <c r="AB142" s="1563"/>
      <c r="AC142" s="1563"/>
      <c r="AD142" s="1522">
        <v>0</v>
      </c>
    </row>
    <row r="143" spans="1:30" hidden="1">
      <c r="A143" s="1558"/>
      <c r="B143" s="1559" t="s">
        <v>577</v>
      </c>
      <c r="C143" s="1560">
        <v>5968.3886080000002</v>
      </c>
      <c r="D143" s="1560">
        <v>5968.3886080000002</v>
      </c>
      <c r="E143" s="1560">
        <v>5638</v>
      </c>
      <c r="F143" s="1560">
        <v>330.3886080000002</v>
      </c>
      <c r="G143" s="1560"/>
      <c r="H143" s="1560"/>
      <c r="I143" s="1560">
        <v>6088</v>
      </c>
      <c r="J143" s="1560">
        <v>6088</v>
      </c>
      <c r="K143" s="1560">
        <v>5668</v>
      </c>
      <c r="L143" s="1560">
        <v>420</v>
      </c>
      <c r="M143" s="1561"/>
      <c r="N143" s="1560"/>
      <c r="O143" s="1562"/>
      <c r="P143" s="1563">
        <v>6088</v>
      </c>
      <c r="Q143" s="1563"/>
      <c r="R143" s="1563"/>
      <c r="S143" s="1563">
        <v>6088</v>
      </c>
      <c r="T143" s="1563"/>
      <c r="U143" s="1563"/>
      <c r="V143" s="1563"/>
      <c r="W143" s="1563"/>
      <c r="X143" s="1563"/>
      <c r="Y143" s="1563"/>
      <c r="Z143" s="1563"/>
      <c r="AA143" s="1563"/>
      <c r="AB143" s="1563"/>
      <c r="AC143" s="1563"/>
      <c r="AD143" s="1522">
        <v>0</v>
      </c>
    </row>
    <row r="144" spans="1:30" hidden="1">
      <c r="A144" s="1558"/>
      <c r="B144" s="1559" t="s">
        <v>576</v>
      </c>
      <c r="C144" s="1560">
        <v>6621</v>
      </c>
      <c r="D144" s="1560">
        <v>6621</v>
      </c>
      <c r="E144" s="1560">
        <v>6366</v>
      </c>
      <c r="F144" s="1560">
        <v>255</v>
      </c>
      <c r="G144" s="1560"/>
      <c r="H144" s="1560"/>
      <c r="I144" s="1560">
        <v>6337</v>
      </c>
      <c r="J144" s="1560">
        <v>6337</v>
      </c>
      <c r="K144" s="1560">
        <v>5932</v>
      </c>
      <c r="L144" s="1560">
        <v>405</v>
      </c>
      <c r="M144" s="1561"/>
      <c r="N144" s="1560"/>
      <c r="O144" s="1562"/>
      <c r="P144" s="1563">
        <v>6337</v>
      </c>
      <c r="Q144" s="1563"/>
      <c r="R144" s="1563"/>
      <c r="S144" s="1563">
        <v>6337</v>
      </c>
      <c r="T144" s="1563"/>
      <c r="U144" s="1563"/>
      <c r="V144" s="1563"/>
      <c r="W144" s="1563"/>
      <c r="X144" s="1563"/>
      <c r="Y144" s="1563"/>
      <c r="Z144" s="1563"/>
      <c r="AA144" s="1563"/>
      <c r="AB144" s="1563"/>
      <c r="AC144" s="1563"/>
      <c r="AD144" s="1522">
        <v>0</v>
      </c>
    </row>
    <row r="145" spans="1:30" hidden="1">
      <c r="A145" s="1558"/>
      <c r="B145" s="1559" t="s">
        <v>575</v>
      </c>
      <c r="C145" s="1560">
        <v>8964</v>
      </c>
      <c r="D145" s="1560">
        <v>8964</v>
      </c>
      <c r="E145" s="1560">
        <v>8664</v>
      </c>
      <c r="F145" s="1560">
        <v>300</v>
      </c>
      <c r="G145" s="1560"/>
      <c r="H145" s="1560"/>
      <c r="I145" s="1560">
        <v>9716</v>
      </c>
      <c r="J145" s="1560">
        <v>9716</v>
      </c>
      <c r="K145" s="1560">
        <v>9476</v>
      </c>
      <c r="L145" s="1560">
        <v>240</v>
      </c>
      <c r="M145" s="1561"/>
      <c r="N145" s="1560"/>
      <c r="O145" s="1562"/>
      <c r="P145" s="1563">
        <v>9716</v>
      </c>
      <c r="Q145" s="1563"/>
      <c r="R145" s="1563"/>
      <c r="S145" s="1563">
        <v>9716</v>
      </c>
      <c r="T145" s="1563"/>
      <c r="U145" s="1563"/>
      <c r="V145" s="1563"/>
      <c r="W145" s="1563"/>
      <c r="X145" s="1563"/>
      <c r="Y145" s="1563"/>
      <c r="Z145" s="1563"/>
      <c r="AA145" s="1563"/>
      <c r="AB145" s="1563"/>
      <c r="AC145" s="1563"/>
      <c r="AD145" s="1522">
        <v>0</v>
      </c>
    </row>
    <row r="146" spans="1:30">
      <c r="A146" s="1558">
        <v>20</v>
      </c>
      <c r="B146" s="1559" t="s">
        <v>574</v>
      </c>
      <c r="C146" s="1560">
        <v>13220.4527012</v>
      </c>
      <c r="D146" s="1560">
        <v>11593.4527012</v>
      </c>
      <c r="E146" s="1560">
        <v>9713</v>
      </c>
      <c r="F146" s="1560">
        <v>1880.4527011999999</v>
      </c>
      <c r="G146" s="1560">
        <v>1627</v>
      </c>
      <c r="H146" s="1560"/>
      <c r="I146" s="1560">
        <v>14218</v>
      </c>
      <c r="J146" s="1560">
        <v>11988</v>
      </c>
      <c r="K146" s="1560">
        <v>10046</v>
      </c>
      <c r="L146" s="1560">
        <v>1942</v>
      </c>
      <c r="M146" s="1561">
        <v>2230</v>
      </c>
      <c r="N146" s="1560"/>
      <c r="O146" s="1562"/>
      <c r="P146" s="1563">
        <v>14218</v>
      </c>
      <c r="Q146" s="1563"/>
      <c r="R146" s="1563"/>
      <c r="S146" s="1563"/>
      <c r="T146" s="1563"/>
      <c r="U146" s="1563"/>
      <c r="V146" s="1563"/>
      <c r="W146" s="1563"/>
      <c r="X146" s="1563"/>
      <c r="Y146" s="1563"/>
      <c r="Z146" s="1563"/>
      <c r="AA146" s="1563">
        <v>14218</v>
      </c>
      <c r="AB146" s="1563"/>
      <c r="AC146" s="1563"/>
      <c r="AD146" s="1522">
        <v>0</v>
      </c>
    </row>
    <row r="147" spans="1:30">
      <c r="A147" s="1558">
        <v>21</v>
      </c>
      <c r="B147" s="1559" t="s">
        <v>573</v>
      </c>
      <c r="C147" s="1560">
        <v>19193.484822181817</v>
      </c>
      <c r="D147" s="1560">
        <v>16755.484822181817</v>
      </c>
      <c r="E147" s="1560">
        <v>14727.294138181818</v>
      </c>
      <c r="F147" s="1560">
        <v>2028.1906839999997</v>
      </c>
      <c r="G147" s="1560">
        <v>2438</v>
      </c>
      <c r="H147" s="1560"/>
      <c r="I147" s="1560">
        <v>22398</v>
      </c>
      <c r="J147" s="1560">
        <v>17661</v>
      </c>
      <c r="K147" s="1560">
        <v>15621.967409333334</v>
      </c>
      <c r="L147" s="1560">
        <v>2039.0325906666667</v>
      </c>
      <c r="M147" s="1561">
        <v>4737</v>
      </c>
      <c r="N147" s="1560"/>
      <c r="O147" s="1562"/>
      <c r="P147" s="1563">
        <v>22398</v>
      </c>
      <c r="Q147" s="1563"/>
      <c r="R147" s="1563"/>
      <c r="S147" s="1563"/>
      <c r="T147" s="1563"/>
      <c r="U147" s="1563"/>
      <c r="V147" s="1563"/>
      <c r="W147" s="1563"/>
      <c r="X147" s="1563"/>
      <c r="Y147" s="1563"/>
      <c r="Z147" s="1563"/>
      <c r="AA147" s="1563">
        <v>22398</v>
      </c>
      <c r="AB147" s="1563"/>
      <c r="AC147" s="1563"/>
      <c r="AD147" s="1522">
        <v>0</v>
      </c>
    </row>
    <row r="148" spans="1:30" hidden="1">
      <c r="A148" s="1558"/>
      <c r="B148" s="1559" t="s">
        <v>572</v>
      </c>
      <c r="C148" s="1560">
        <v>10204.80832</v>
      </c>
      <c r="D148" s="1560">
        <v>8466.8083200000001</v>
      </c>
      <c r="E148" s="1560">
        <v>7370</v>
      </c>
      <c r="F148" s="1560">
        <v>1096.8083200000001</v>
      </c>
      <c r="G148" s="1560">
        <v>1738</v>
      </c>
      <c r="H148" s="1560"/>
      <c r="I148" s="1560">
        <v>12170</v>
      </c>
      <c r="J148" s="1560">
        <v>8483</v>
      </c>
      <c r="K148" s="1560">
        <v>7322</v>
      </c>
      <c r="L148" s="1560">
        <v>1161</v>
      </c>
      <c r="M148" s="1561">
        <v>3687</v>
      </c>
      <c r="N148" s="1560"/>
      <c r="O148" s="1562"/>
      <c r="P148" s="1563">
        <v>12170</v>
      </c>
      <c r="Q148" s="1563"/>
      <c r="R148" s="1563"/>
      <c r="S148" s="1563"/>
      <c r="T148" s="1563"/>
      <c r="U148" s="1563"/>
      <c r="V148" s="1563"/>
      <c r="W148" s="1563"/>
      <c r="X148" s="1563"/>
      <c r="Y148" s="1563"/>
      <c r="Z148" s="1563"/>
      <c r="AA148" s="1563">
        <v>12170</v>
      </c>
      <c r="AB148" s="1563"/>
      <c r="AC148" s="1563"/>
      <c r="AD148" s="1522">
        <v>0</v>
      </c>
    </row>
    <row r="149" spans="1:30" hidden="1">
      <c r="A149" s="1558"/>
      <c r="B149" s="1559" t="s">
        <v>571</v>
      </c>
      <c r="C149" s="1560">
        <v>2977.9530559999998</v>
      </c>
      <c r="D149" s="1560">
        <v>2977.9530559999998</v>
      </c>
      <c r="E149" s="1560">
        <v>2316</v>
      </c>
      <c r="F149" s="1560">
        <v>661.95305599999983</v>
      </c>
      <c r="G149" s="1560">
        <v>0</v>
      </c>
      <c r="H149" s="1560"/>
      <c r="I149" s="1560">
        <v>3138</v>
      </c>
      <c r="J149" s="1560">
        <v>3138</v>
      </c>
      <c r="K149" s="1560">
        <v>2529</v>
      </c>
      <c r="L149" s="1560">
        <v>609</v>
      </c>
      <c r="M149" s="1561">
        <v>0</v>
      </c>
      <c r="N149" s="1560"/>
      <c r="O149" s="1562"/>
      <c r="P149" s="1563">
        <v>3138</v>
      </c>
      <c r="Q149" s="1563"/>
      <c r="R149" s="1563"/>
      <c r="S149" s="1563"/>
      <c r="T149" s="1563"/>
      <c r="U149" s="1563"/>
      <c r="V149" s="1563"/>
      <c r="W149" s="1563"/>
      <c r="X149" s="1563"/>
      <c r="Y149" s="1563"/>
      <c r="Z149" s="1563"/>
      <c r="AA149" s="1563">
        <v>3138</v>
      </c>
      <c r="AB149" s="1563"/>
      <c r="AC149" s="1563"/>
      <c r="AD149" s="1522">
        <v>0</v>
      </c>
    </row>
    <row r="150" spans="1:30" hidden="1">
      <c r="A150" s="1558"/>
      <c r="B150" s="1559" t="s">
        <v>570</v>
      </c>
      <c r="C150" s="1560">
        <v>2630.4293079999998</v>
      </c>
      <c r="D150" s="1560">
        <v>2130.4293079999998</v>
      </c>
      <c r="E150" s="1560">
        <v>1861</v>
      </c>
      <c r="F150" s="1560">
        <v>269.42930799999976</v>
      </c>
      <c r="G150" s="1560">
        <v>500</v>
      </c>
      <c r="H150" s="1560"/>
      <c r="I150" s="1560">
        <v>3042</v>
      </c>
      <c r="J150" s="1560">
        <v>2292</v>
      </c>
      <c r="K150" s="1560">
        <v>2023</v>
      </c>
      <c r="L150" s="1560">
        <v>269</v>
      </c>
      <c r="M150" s="1561">
        <v>750</v>
      </c>
      <c r="N150" s="1560"/>
      <c r="O150" s="1562"/>
      <c r="P150" s="1563">
        <v>3042</v>
      </c>
      <c r="Q150" s="1563"/>
      <c r="R150" s="1563"/>
      <c r="S150" s="1563"/>
      <c r="T150" s="1563"/>
      <c r="U150" s="1563"/>
      <c r="V150" s="1563"/>
      <c r="W150" s="1563"/>
      <c r="X150" s="1563"/>
      <c r="Y150" s="1563"/>
      <c r="Z150" s="1563"/>
      <c r="AA150" s="1563">
        <v>3042</v>
      </c>
      <c r="AB150" s="1563"/>
      <c r="AC150" s="1563"/>
      <c r="AD150" s="1522">
        <v>0</v>
      </c>
    </row>
    <row r="151" spans="1:30" hidden="1">
      <c r="A151" s="1558"/>
      <c r="B151" s="1559" t="s">
        <v>569</v>
      </c>
      <c r="C151" s="1560">
        <v>3380.2941381818182</v>
      </c>
      <c r="D151" s="1560">
        <v>3180.2941381818182</v>
      </c>
      <c r="E151" s="1560">
        <v>3180.2941381818182</v>
      </c>
      <c r="F151" s="1560">
        <v>0</v>
      </c>
      <c r="G151" s="1560">
        <v>200</v>
      </c>
      <c r="H151" s="1560"/>
      <c r="I151" s="1560">
        <v>4048</v>
      </c>
      <c r="J151" s="1560">
        <v>3748</v>
      </c>
      <c r="K151" s="1560">
        <v>3747.9674093333333</v>
      </c>
      <c r="L151" s="1560">
        <v>3.2590666666692414E-2</v>
      </c>
      <c r="M151" s="1561">
        <v>300</v>
      </c>
      <c r="N151" s="1560"/>
      <c r="O151" s="1562"/>
      <c r="P151" s="1563">
        <v>4048</v>
      </c>
      <c r="Q151" s="1563"/>
      <c r="R151" s="1563"/>
      <c r="S151" s="1563"/>
      <c r="T151" s="1563"/>
      <c r="U151" s="1563"/>
      <c r="V151" s="1563"/>
      <c r="W151" s="1563"/>
      <c r="X151" s="1563"/>
      <c r="Y151" s="1563"/>
      <c r="Z151" s="1563"/>
      <c r="AA151" s="1563">
        <v>4048</v>
      </c>
      <c r="AB151" s="1563"/>
      <c r="AC151" s="1563"/>
      <c r="AD151" s="1522">
        <v>0</v>
      </c>
    </row>
    <row r="152" spans="1:30">
      <c r="A152" s="1558">
        <v>22</v>
      </c>
      <c r="B152" s="1559" t="s">
        <v>568</v>
      </c>
      <c r="C152" s="1560">
        <v>5962.2658799999999</v>
      </c>
      <c r="D152" s="1560">
        <v>5122.2658799999999</v>
      </c>
      <c r="E152" s="1560">
        <v>4217</v>
      </c>
      <c r="F152" s="1560">
        <v>905.26587999999992</v>
      </c>
      <c r="G152" s="1560">
        <v>840</v>
      </c>
      <c r="H152" s="1560"/>
      <c r="I152" s="1560">
        <v>5892</v>
      </c>
      <c r="J152" s="1560">
        <v>5052</v>
      </c>
      <c r="K152" s="1560">
        <v>4009</v>
      </c>
      <c r="L152" s="1560">
        <v>1043</v>
      </c>
      <c r="M152" s="1561">
        <v>840</v>
      </c>
      <c r="N152" s="1560"/>
      <c r="O152" s="1562"/>
      <c r="P152" s="1563">
        <v>5892</v>
      </c>
      <c r="Q152" s="1563"/>
      <c r="R152" s="1563"/>
      <c r="S152" s="1563"/>
      <c r="T152" s="1563"/>
      <c r="U152" s="1563"/>
      <c r="V152" s="1563"/>
      <c r="W152" s="1563"/>
      <c r="X152" s="1563"/>
      <c r="Y152" s="1563"/>
      <c r="Z152" s="1563"/>
      <c r="AA152" s="1563">
        <v>5892</v>
      </c>
      <c r="AB152" s="1563"/>
      <c r="AC152" s="1563"/>
      <c r="AD152" s="1522">
        <v>0</v>
      </c>
    </row>
    <row r="153" spans="1:30">
      <c r="A153" s="1558">
        <v>23</v>
      </c>
      <c r="B153" s="1559" t="s">
        <v>567</v>
      </c>
      <c r="C153" s="1560">
        <v>12734.813975199999</v>
      </c>
      <c r="D153" s="1560">
        <v>9787.8139751999988</v>
      </c>
      <c r="E153" s="1560">
        <v>9585</v>
      </c>
      <c r="F153" s="1560">
        <v>202.81397519999973</v>
      </c>
      <c r="G153" s="1560">
        <v>2947</v>
      </c>
      <c r="H153" s="1560"/>
      <c r="I153" s="1560">
        <v>13352</v>
      </c>
      <c r="J153" s="1560">
        <v>9738</v>
      </c>
      <c r="K153" s="1560">
        <v>9403</v>
      </c>
      <c r="L153" s="1560">
        <v>335</v>
      </c>
      <c r="M153" s="1561">
        <v>3614</v>
      </c>
      <c r="N153" s="1560"/>
      <c r="O153" s="1562"/>
      <c r="P153" s="1563">
        <v>13352</v>
      </c>
      <c r="Q153" s="1563"/>
      <c r="R153" s="1563"/>
      <c r="S153" s="1563"/>
      <c r="T153" s="1563"/>
      <c r="U153" s="1563"/>
      <c r="V153" s="1563"/>
      <c r="W153" s="1563"/>
      <c r="X153" s="1563"/>
      <c r="Y153" s="1563"/>
      <c r="Z153" s="1563">
        <v>5106</v>
      </c>
      <c r="AA153" s="1563">
        <v>8246</v>
      </c>
      <c r="AB153" s="1563"/>
      <c r="AC153" s="1563"/>
      <c r="AD153" s="1522">
        <v>0</v>
      </c>
    </row>
    <row r="154" spans="1:30" hidden="1">
      <c r="A154" s="1558"/>
      <c r="B154" s="1559" t="s">
        <v>315</v>
      </c>
      <c r="C154" s="1560">
        <v>8460.8139751999988</v>
      </c>
      <c r="D154" s="1560">
        <v>6038.8139751999997</v>
      </c>
      <c r="E154" s="1560">
        <v>5836</v>
      </c>
      <c r="F154" s="1560">
        <v>202.81397519999973</v>
      </c>
      <c r="G154" s="1560">
        <v>2422</v>
      </c>
      <c r="H154" s="1560"/>
      <c r="I154" s="1560">
        <v>8246</v>
      </c>
      <c r="J154" s="1560">
        <v>6074</v>
      </c>
      <c r="K154" s="1560">
        <v>5739</v>
      </c>
      <c r="L154" s="1560">
        <v>335</v>
      </c>
      <c r="M154" s="1561">
        <v>2172</v>
      </c>
      <c r="N154" s="1560"/>
      <c r="O154" s="1562"/>
      <c r="P154" s="1563">
        <v>8246</v>
      </c>
      <c r="Q154" s="1563"/>
      <c r="R154" s="1563"/>
      <c r="S154" s="1563"/>
      <c r="T154" s="1563"/>
      <c r="U154" s="1563"/>
      <c r="V154" s="1563"/>
      <c r="W154" s="1563"/>
      <c r="X154" s="1563"/>
      <c r="Y154" s="1563"/>
      <c r="Z154" s="1563"/>
      <c r="AA154" s="1563">
        <v>8246</v>
      </c>
      <c r="AB154" s="1563"/>
      <c r="AC154" s="1563"/>
      <c r="AD154" s="1522">
        <v>0</v>
      </c>
    </row>
    <row r="155" spans="1:30" hidden="1">
      <c r="A155" s="1558"/>
      <c r="B155" s="1559" t="s">
        <v>566</v>
      </c>
      <c r="C155" s="1560">
        <v>4274</v>
      </c>
      <c r="D155" s="1560">
        <v>3749</v>
      </c>
      <c r="E155" s="1560">
        <v>3749</v>
      </c>
      <c r="F155" s="1560">
        <v>0</v>
      </c>
      <c r="G155" s="1560">
        <v>525</v>
      </c>
      <c r="H155" s="1560"/>
      <c r="I155" s="1560">
        <v>5106</v>
      </c>
      <c r="J155" s="1560">
        <v>3664</v>
      </c>
      <c r="K155" s="1560">
        <v>3664</v>
      </c>
      <c r="L155" s="1560">
        <v>0</v>
      </c>
      <c r="M155" s="1561">
        <v>1442</v>
      </c>
      <c r="N155" s="1560"/>
      <c r="O155" s="1562"/>
      <c r="P155" s="1563">
        <v>5106</v>
      </c>
      <c r="Q155" s="1563"/>
      <c r="R155" s="1563"/>
      <c r="S155" s="1563"/>
      <c r="T155" s="1563"/>
      <c r="U155" s="1563"/>
      <c r="V155" s="1563"/>
      <c r="W155" s="1563"/>
      <c r="X155" s="1563"/>
      <c r="Y155" s="1563"/>
      <c r="Z155" s="1563">
        <v>5106</v>
      </c>
      <c r="AA155" s="1563"/>
      <c r="AB155" s="1563"/>
      <c r="AC155" s="1563"/>
      <c r="AD155" s="1522">
        <v>0</v>
      </c>
    </row>
    <row r="156" spans="1:30">
      <c r="A156" s="1558">
        <v>24</v>
      </c>
      <c r="B156" s="1559" t="s">
        <v>565</v>
      </c>
      <c r="C156" s="1560">
        <v>13849.1200388</v>
      </c>
      <c r="D156" s="1560">
        <v>12058.1200388</v>
      </c>
      <c r="E156" s="1560">
        <v>11260</v>
      </c>
      <c r="F156" s="1560">
        <v>798.12003879999975</v>
      </c>
      <c r="G156" s="1560">
        <v>1791</v>
      </c>
      <c r="H156" s="1560"/>
      <c r="I156" s="1560">
        <v>13968</v>
      </c>
      <c r="J156" s="1560">
        <v>12319</v>
      </c>
      <c r="K156" s="1560">
        <v>11733</v>
      </c>
      <c r="L156" s="1560">
        <v>586</v>
      </c>
      <c r="M156" s="1561">
        <v>1649</v>
      </c>
      <c r="N156" s="1560"/>
      <c r="O156" s="1562"/>
      <c r="P156" s="1563">
        <v>13968</v>
      </c>
      <c r="Q156" s="1563"/>
      <c r="R156" s="1563"/>
      <c r="S156" s="1563"/>
      <c r="T156" s="1563"/>
      <c r="U156" s="1563"/>
      <c r="V156" s="1563"/>
      <c r="W156" s="1563"/>
      <c r="X156" s="1563"/>
      <c r="Y156" s="1563"/>
      <c r="Z156" s="1563"/>
      <c r="AA156" s="1563">
        <v>13968</v>
      </c>
      <c r="AB156" s="1563"/>
      <c r="AC156" s="1563"/>
      <c r="AD156" s="1522">
        <v>0</v>
      </c>
    </row>
    <row r="157" spans="1:30" ht="38.25" hidden="1">
      <c r="A157" s="1558"/>
      <c r="B157" s="1559" t="s">
        <v>564</v>
      </c>
      <c r="C157" s="1560">
        <v>2660</v>
      </c>
      <c r="D157" s="1560">
        <v>2660</v>
      </c>
      <c r="E157" s="1560">
        <v>2660</v>
      </c>
      <c r="F157" s="1560">
        <v>0</v>
      </c>
      <c r="G157" s="1560"/>
      <c r="H157" s="1560"/>
      <c r="I157" s="1560">
        <v>3000</v>
      </c>
      <c r="J157" s="1560">
        <v>3000</v>
      </c>
      <c r="K157" s="1560">
        <v>3000</v>
      </c>
      <c r="L157" s="1560">
        <v>0</v>
      </c>
      <c r="M157" s="1561"/>
      <c r="N157" s="1560"/>
      <c r="O157" s="1562"/>
      <c r="P157" s="1563">
        <v>3000</v>
      </c>
      <c r="Q157" s="1563"/>
      <c r="R157" s="1563"/>
      <c r="S157" s="1563"/>
      <c r="T157" s="1563"/>
      <c r="U157" s="1563"/>
      <c r="V157" s="1563"/>
      <c r="W157" s="1563"/>
      <c r="X157" s="1563"/>
      <c r="Y157" s="1563"/>
      <c r="Z157" s="1563"/>
      <c r="AA157" s="1563">
        <v>3000</v>
      </c>
      <c r="AB157" s="1563"/>
      <c r="AC157" s="1563"/>
      <c r="AD157" s="1522">
        <v>0</v>
      </c>
    </row>
    <row r="158" spans="1:30">
      <c r="A158" s="1558">
        <v>25</v>
      </c>
      <c r="B158" s="1559" t="s">
        <v>563</v>
      </c>
      <c r="C158" s="1560">
        <v>6306.7353599999997</v>
      </c>
      <c r="D158" s="1560">
        <v>5635.7353599999997</v>
      </c>
      <c r="E158" s="1560">
        <v>3916</v>
      </c>
      <c r="F158" s="1560">
        <v>1719.7353599999997</v>
      </c>
      <c r="G158" s="1560">
        <v>671</v>
      </c>
      <c r="H158" s="1560"/>
      <c r="I158" s="1560">
        <v>7709</v>
      </c>
      <c r="J158" s="1560">
        <v>7013</v>
      </c>
      <c r="K158" s="1560">
        <v>7013</v>
      </c>
      <c r="L158" s="1560">
        <v>0</v>
      </c>
      <c r="M158" s="1561">
        <v>696</v>
      </c>
      <c r="N158" s="1560"/>
      <c r="O158" s="1562"/>
      <c r="P158" s="1563">
        <v>7709</v>
      </c>
      <c r="Q158" s="1563"/>
      <c r="R158" s="1563"/>
      <c r="S158" s="1563"/>
      <c r="T158" s="1563"/>
      <c r="U158" s="1563"/>
      <c r="V158" s="1563"/>
      <c r="W158" s="1563"/>
      <c r="X158" s="1563"/>
      <c r="Y158" s="1563"/>
      <c r="Z158" s="1563"/>
      <c r="AA158" s="1563">
        <v>7709</v>
      </c>
      <c r="AB158" s="1563"/>
      <c r="AC158" s="1563"/>
      <c r="AD158" s="1522">
        <v>0</v>
      </c>
    </row>
    <row r="159" spans="1:30">
      <c r="A159" s="1558">
        <v>26</v>
      </c>
      <c r="B159" s="1559" t="s">
        <v>562</v>
      </c>
      <c r="C159" s="1560">
        <v>5671.7072480000006</v>
      </c>
      <c r="D159" s="1560">
        <v>3336.7072480000002</v>
      </c>
      <c r="E159" s="1560">
        <v>2089</v>
      </c>
      <c r="F159" s="1560">
        <v>1247.7072480000002</v>
      </c>
      <c r="G159" s="1560">
        <v>2335</v>
      </c>
      <c r="H159" s="1560"/>
      <c r="I159" s="1560">
        <v>8225</v>
      </c>
      <c r="J159" s="1560">
        <v>3953</v>
      </c>
      <c r="K159" s="1560">
        <v>2924</v>
      </c>
      <c r="L159" s="1560">
        <v>1029</v>
      </c>
      <c r="M159" s="1561">
        <v>4272</v>
      </c>
      <c r="N159" s="1560"/>
      <c r="O159" s="1562"/>
      <c r="P159" s="1563">
        <v>8225</v>
      </c>
      <c r="Q159" s="1563"/>
      <c r="R159" s="1563"/>
      <c r="S159" s="1563"/>
      <c r="T159" s="1563"/>
      <c r="U159" s="1563"/>
      <c r="V159" s="1563"/>
      <c r="W159" s="1563"/>
      <c r="X159" s="1563"/>
      <c r="Y159" s="1563"/>
      <c r="Z159" s="1563"/>
      <c r="AA159" s="1563">
        <v>8225</v>
      </c>
      <c r="AB159" s="1563"/>
      <c r="AC159" s="1563"/>
      <c r="AD159" s="1522">
        <v>0</v>
      </c>
    </row>
    <row r="160" spans="1:30">
      <c r="A160" s="1558">
        <v>27</v>
      </c>
      <c r="B160" s="1559" t="s">
        <v>561</v>
      </c>
      <c r="C160" s="1560">
        <v>9874</v>
      </c>
      <c r="D160" s="1560">
        <v>8353</v>
      </c>
      <c r="E160" s="1560">
        <v>7866</v>
      </c>
      <c r="F160" s="1560">
        <v>487</v>
      </c>
      <c r="G160" s="1560">
        <v>1521</v>
      </c>
      <c r="H160" s="1560"/>
      <c r="I160" s="1560">
        <v>11013</v>
      </c>
      <c r="J160" s="1560">
        <v>9372</v>
      </c>
      <c r="K160" s="1560">
        <v>8885</v>
      </c>
      <c r="L160" s="1560">
        <v>487</v>
      </c>
      <c r="M160" s="1561">
        <v>1641</v>
      </c>
      <c r="N160" s="1560"/>
      <c r="O160" s="1562"/>
      <c r="P160" s="1563">
        <v>11013</v>
      </c>
      <c r="Q160" s="1563"/>
      <c r="R160" s="1563"/>
      <c r="S160" s="1563"/>
      <c r="T160" s="1563"/>
      <c r="U160" s="1563"/>
      <c r="V160" s="1563"/>
      <c r="W160" s="1563"/>
      <c r="X160" s="1563"/>
      <c r="Y160" s="1563"/>
      <c r="Z160" s="1563">
        <v>11013</v>
      </c>
      <c r="AA160" s="1563"/>
      <c r="AB160" s="1563"/>
      <c r="AC160" s="1563"/>
      <c r="AD160" s="1522">
        <v>0</v>
      </c>
    </row>
    <row r="161" spans="1:30">
      <c r="A161" s="1558">
        <v>28</v>
      </c>
      <c r="B161" s="1559" t="s">
        <v>560</v>
      </c>
      <c r="C161" s="1560">
        <v>6962</v>
      </c>
      <c r="D161" s="1560">
        <v>5588</v>
      </c>
      <c r="E161" s="1560">
        <v>5588</v>
      </c>
      <c r="F161" s="1560">
        <v>0</v>
      </c>
      <c r="G161" s="1560">
        <v>1374</v>
      </c>
      <c r="H161" s="1560"/>
      <c r="I161" s="1560">
        <v>7084</v>
      </c>
      <c r="J161" s="1560">
        <v>6221</v>
      </c>
      <c r="K161" s="1560">
        <v>6221</v>
      </c>
      <c r="L161" s="1560">
        <v>0</v>
      </c>
      <c r="M161" s="1561">
        <v>863</v>
      </c>
      <c r="N161" s="1560"/>
      <c r="O161" s="1562"/>
      <c r="P161" s="1563">
        <v>7084</v>
      </c>
      <c r="Q161" s="1563"/>
      <c r="R161" s="1563"/>
      <c r="S161" s="1563">
        <v>7084</v>
      </c>
      <c r="T161" s="1563"/>
      <c r="U161" s="1563"/>
      <c r="V161" s="1563"/>
      <c r="W161" s="1563"/>
      <c r="X161" s="1563"/>
      <c r="Y161" s="1563"/>
      <c r="Z161" s="1563"/>
      <c r="AA161" s="1563"/>
      <c r="AB161" s="1563"/>
      <c r="AC161" s="1563"/>
      <c r="AD161" s="1522">
        <v>0</v>
      </c>
    </row>
    <row r="162" spans="1:30">
      <c r="A162" s="1558">
        <v>29</v>
      </c>
      <c r="B162" s="1559" t="s">
        <v>559</v>
      </c>
      <c r="C162" s="1560">
        <v>36939.599999999999</v>
      </c>
      <c r="D162" s="1560">
        <v>26877</v>
      </c>
      <c r="E162" s="1560">
        <v>26877</v>
      </c>
      <c r="F162" s="1560">
        <v>0</v>
      </c>
      <c r="G162" s="1560">
        <v>10062.6</v>
      </c>
      <c r="H162" s="1560"/>
      <c r="I162" s="1560">
        <v>37803</v>
      </c>
      <c r="J162" s="1560">
        <v>28633</v>
      </c>
      <c r="K162" s="1560">
        <v>28633</v>
      </c>
      <c r="L162" s="1560">
        <v>0</v>
      </c>
      <c r="M162" s="1561">
        <v>9170</v>
      </c>
      <c r="N162" s="1560"/>
      <c r="O162" s="1562"/>
      <c r="P162" s="1563">
        <v>37803</v>
      </c>
      <c r="Q162" s="1563"/>
      <c r="R162" s="1563"/>
      <c r="S162" s="1563">
        <v>37803</v>
      </c>
      <c r="T162" s="1563"/>
      <c r="U162" s="1563"/>
      <c r="V162" s="1563"/>
      <c r="W162" s="1563"/>
      <c r="X162" s="1563"/>
      <c r="Y162" s="1563"/>
      <c r="Z162" s="1563"/>
      <c r="AA162" s="1563"/>
      <c r="AB162" s="1563"/>
      <c r="AC162" s="1563"/>
      <c r="AD162" s="1522">
        <v>0</v>
      </c>
    </row>
    <row r="163" spans="1:30">
      <c r="A163" s="1558">
        <v>30</v>
      </c>
      <c r="B163" s="1559" t="s">
        <v>558</v>
      </c>
      <c r="C163" s="1560">
        <v>3786</v>
      </c>
      <c r="D163" s="1560">
        <v>2486</v>
      </c>
      <c r="E163" s="1560">
        <v>2486</v>
      </c>
      <c r="F163" s="1560">
        <v>0</v>
      </c>
      <c r="G163" s="1560">
        <v>1300</v>
      </c>
      <c r="H163" s="1560"/>
      <c r="I163" s="1560">
        <v>3493</v>
      </c>
      <c r="J163" s="1560">
        <v>0</v>
      </c>
      <c r="K163" s="1560">
        <v>0</v>
      </c>
      <c r="L163" s="1560">
        <v>0</v>
      </c>
      <c r="M163" s="1561">
        <v>3493</v>
      </c>
      <c r="N163" s="1560"/>
      <c r="O163" s="1562"/>
      <c r="P163" s="1563">
        <v>3493</v>
      </c>
      <c r="Q163" s="1563"/>
      <c r="R163" s="1563"/>
      <c r="S163" s="1563">
        <v>3493</v>
      </c>
      <c r="T163" s="1563"/>
      <c r="U163" s="1563"/>
      <c r="V163" s="1563"/>
      <c r="W163" s="1563"/>
      <c r="X163" s="1563"/>
      <c r="Y163" s="1563"/>
      <c r="Z163" s="1563"/>
      <c r="AA163" s="1563"/>
      <c r="AB163" s="1563"/>
      <c r="AC163" s="1563"/>
      <c r="AD163" s="1522">
        <v>0</v>
      </c>
    </row>
    <row r="164" spans="1:30">
      <c r="A164" s="1558">
        <v>31</v>
      </c>
      <c r="B164" s="1559" t="s">
        <v>557</v>
      </c>
      <c r="C164" s="1560">
        <v>4356</v>
      </c>
      <c r="D164" s="1560">
        <v>3156</v>
      </c>
      <c r="E164" s="1560">
        <v>3136</v>
      </c>
      <c r="F164" s="1560">
        <v>20</v>
      </c>
      <c r="G164" s="1560">
        <v>1200</v>
      </c>
      <c r="H164" s="1560"/>
      <c r="I164" s="1560">
        <v>4925</v>
      </c>
      <c r="J164" s="1560">
        <v>3680</v>
      </c>
      <c r="K164" s="1560">
        <v>3680</v>
      </c>
      <c r="L164" s="1560">
        <v>0</v>
      </c>
      <c r="M164" s="1561">
        <v>1245</v>
      </c>
      <c r="N164" s="1560"/>
      <c r="O164" s="1562"/>
      <c r="P164" s="1563">
        <v>4925</v>
      </c>
      <c r="Q164" s="1563"/>
      <c r="R164" s="1563"/>
      <c r="S164" s="1563">
        <v>4925</v>
      </c>
      <c r="T164" s="1563"/>
      <c r="U164" s="1563"/>
      <c r="V164" s="1563"/>
      <c r="W164" s="1563"/>
      <c r="X164" s="1563"/>
      <c r="Y164" s="1563"/>
      <c r="Z164" s="1563"/>
      <c r="AA164" s="1563"/>
      <c r="AB164" s="1563"/>
      <c r="AC164" s="1563"/>
      <c r="AD164" s="1522">
        <v>0</v>
      </c>
    </row>
    <row r="165" spans="1:30" ht="25.5">
      <c r="A165" s="1558">
        <v>32</v>
      </c>
      <c r="B165" s="1559" t="s">
        <v>556</v>
      </c>
      <c r="C165" s="1560">
        <v>1700</v>
      </c>
      <c r="D165" s="1560"/>
      <c r="E165" s="1560"/>
      <c r="F165" s="1560">
        <v>0</v>
      </c>
      <c r="G165" s="1560">
        <v>1700</v>
      </c>
      <c r="H165" s="1560"/>
      <c r="I165" s="1560">
        <v>1700</v>
      </c>
      <c r="J165" s="1560">
        <v>0</v>
      </c>
      <c r="K165" s="1560">
        <v>0</v>
      </c>
      <c r="L165" s="1560">
        <v>0</v>
      </c>
      <c r="M165" s="1561">
        <v>1700</v>
      </c>
      <c r="N165" s="1560"/>
      <c r="O165" s="1562"/>
      <c r="P165" s="1563">
        <v>1700</v>
      </c>
      <c r="Q165" s="1563"/>
      <c r="R165" s="1563"/>
      <c r="S165" s="1563"/>
      <c r="T165" s="1563"/>
      <c r="U165" s="1563"/>
      <c r="V165" s="1563"/>
      <c r="W165" s="1563"/>
      <c r="X165" s="1563"/>
      <c r="Y165" s="1563"/>
      <c r="Z165" s="1563">
        <v>1700</v>
      </c>
      <c r="AA165" s="1563"/>
      <c r="AB165" s="1563"/>
      <c r="AC165" s="1563"/>
      <c r="AD165" s="1522">
        <v>0</v>
      </c>
    </row>
    <row r="166" spans="1:30">
      <c r="A166" s="1558">
        <v>33</v>
      </c>
      <c r="B166" s="1559" t="s">
        <v>555</v>
      </c>
      <c r="C166" s="1560">
        <v>3474.4233279999999</v>
      </c>
      <c r="D166" s="1560">
        <v>2874.4233279999999</v>
      </c>
      <c r="E166" s="1560">
        <v>2831</v>
      </c>
      <c r="F166" s="1560">
        <v>43.423327999999856</v>
      </c>
      <c r="G166" s="1560">
        <v>600</v>
      </c>
      <c r="H166" s="1560"/>
      <c r="I166" s="1560">
        <v>3712</v>
      </c>
      <c r="J166" s="1560">
        <v>3112</v>
      </c>
      <c r="K166" s="1560">
        <v>3047</v>
      </c>
      <c r="L166" s="1560">
        <v>65</v>
      </c>
      <c r="M166" s="1561">
        <v>600</v>
      </c>
      <c r="N166" s="1560"/>
      <c r="O166" s="1562"/>
      <c r="P166" s="1563">
        <v>3712</v>
      </c>
      <c r="Q166" s="1563"/>
      <c r="R166" s="1563"/>
      <c r="S166" s="1563"/>
      <c r="T166" s="1563"/>
      <c r="U166" s="1563"/>
      <c r="V166" s="1563"/>
      <c r="W166" s="1563"/>
      <c r="X166" s="1563"/>
      <c r="Y166" s="1563"/>
      <c r="Z166" s="1563"/>
      <c r="AA166" s="1563">
        <v>3712</v>
      </c>
      <c r="AB166" s="1563"/>
      <c r="AC166" s="1563"/>
      <c r="AD166" s="1522">
        <v>0</v>
      </c>
    </row>
    <row r="167" spans="1:30" ht="25.5">
      <c r="A167" s="1558">
        <v>34</v>
      </c>
      <c r="B167" s="1559" t="s">
        <v>554</v>
      </c>
      <c r="C167" s="1560">
        <v>3836</v>
      </c>
      <c r="D167" s="1560">
        <v>3306</v>
      </c>
      <c r="E167" s="1560">
        <v>3156</v>
      </c>
      <c r="F167" s="1560">
        <v>150</v>
      </c>
      <c r="G167" s="1560">
        <v>530</v>
      </c>
      <c r="H167" s="1560"/>
      <c r="I167" s="1560">
        <v>4437</v>
      </c>
      <c r="J167" s="1560">
        <v>3417</v>
      </c>
      <c r="K167" s="1560">
        <v>3223</v>
      </c>
      <c r="L167" s="1560">
        <v>194</v>
      </c>
      <c r="M167" s="1561">
        <v>1020</v>
      </c>
      <c r="N167" s="1560"/>
      <c r="O167" s="1562"/>
      <c r="P167" s="1563">
        <v>4437</v>
      </c>
      <c r="Q167" s="1563"/>
      <c r="R167" s="1563"/>
      <c r="S167" s="1563"/>
      <c r="T167" s="1563"/>
      <c r="U167" s="1563"/>
      <c r="V167" s="1563"/>
      <c r="W167" s="1563"/>
      <c r="X167" s="1563"/>
      <c r="Y167" s="1563"/>
      <c r="Z167" s="1563"/>
      <c r="AA167" s="1563">
        <v>4437</v>
      </c>
      <c r="AB167" s="1563"/>
      <c r="AC167" s="1563"/>
      <c r="AD167" s="1522">
        <v>0</v>
      </c>
    </row>
    <row r="168" spans="1:30">
      <c r="A168" s="1558">
        <v>35</v>
      </c>
      <c r="B168" s="1559" t="s">
        <v>553</v>
      </c>
      <c r="C168" s="1560">
        <v>3712</v>
      </c>
      <c r="D168" s="1560">
        <v>2372</v>
      </c>
      <c r="E168" s="1560">
        <v>2372</v>
      </c>
      <c r="F168" s="1560">
        <v>0</v>
      </c>
      <c r="G168" s="1560">
        <v>1340</v>
      </c>
      <c r="H168" s="1560"/>
      <c r="I168" s="1560">
        <v>3798</v>
      </c>
      <c r="J168" s="1560">
        <v>2313</v>
      </c>
      <c r="K168" s="1560">
        <v>2238</v>
      </c>
      <c r="L168" s="1560">
        <v>75</v>
      </c>
      <c r="M168" s="1561">
        <v>1485</v>
      </c>
      <c r="N168" s="1560"/>
      <c r="O168" s="1562"/>
      <c r="P168" s="1563">
        <v>3798</v>
      </c>
      <c r="Q168" s="1563"/>
      <c r="R168" s="1563"/>
      <c r="S168" s="1563"/>
      <c r="T168" s="1563"/>
      <c r="U168" s="1563"/>
      <c r="V168" s="1563"/>
      <c r="W168" s="1563"/>
      <c r="X168" s="1563"/>
      <c r="Y168" s="1563"/>
      <c r="Z168" s="1563"/>
      <c r="AA168" s="1563">
        <v>3798</v>
      </c>
      <c r="AB168" s="1563"/>
      <c r="AC168" s="1563"/>
      <c r="AD168" s="1522">
        <v>0</v>
      </c>
    </row>
    <row r="169" spans="1:30">
      <c r="A169" s="1558">
        <v>36</v>
      </c>
      <c r="B169" s="1559" t="s">
        <v>552</v>
      </c>
      <c r="C169" s="1560">
        <v>1456.3604319999999</v>
      </c>
      <c r="D169" s="1560">
        <v>626.36043199999995</v>
      </c>
      <c r="E169" s="1560">
        <v>607</v>
      </c>
      <c r="F169" s="1560">
        <v>19.360431999999946</v>
      </c>
      <c r="G169" s="1560">
        <v>830</v>
      </c>
      <c r="H169" s="1560"/>
      <c r="I169" s="1560">
        <v>1615.999</v>
      </c>
      <c r="J169" s="1560">
        <v>648</v>
      </c>
      <c r="K169" s="1560">
        <v>629</v>
      </c>
      <c r="L169" s="1560">
        <v>19</v>
      </c>
      <c r="M169" s="1561">
        <v>967.99900000000002</v>
      </c>
      <c r="N169" s="1560"/>
      <c r="O169" s="1562"/>
      <c r="P169" s="1563">
        <v>1615.999</v>
      </c>
      <c r="Q169" s="1563"/>
      <c r="R169" s="1563"/>
      <c r="S169" s="1563"/>
      <c r="T169" s="1563"/>
      <c r="U169" s="1563"/>
      <c r="V169" s="1563"/>
      <c r="W169" s="1563"/>
      <c r="X169" s="1563"/>
      <c r="Y169" s="1563"/>
      <c r="Z169" s="1563"/>
      <c r="AA169" s="1563">
        <v>1615.999</v>
      </c>
      <c r="AB169" s="1563"/>
      <c r="AC169" s="1563"/>
      <c r="AD169" s="1522">
        <v>0</v>
      </c>
    </row>
    <row r="170" spans="1:30">
      <c r="A170" s="1558">
        <v>37</v>
      </c>
      <c r="B170" s="1559" t="s">
        <v>551</v>
      </c>
      <c r="C170" s="1560">
        <v>2883</v>
      </c>
      <c r="D170" s="1560">
        <v>1383</v>
      </c>
      <c r="E170" s="1560">
        <v>1383</v>
      </c>
      <c r="F170" s="1560">
        <v>0</v>
      </c>
      <c r="G170" s="1560">
        <v>1500</v>
      </c>
      <c r="H170" s="1560"/>
      <c r="I170" s="1560">
        <v>2824</v>
      </c>
      <c r="J170" s="1560">
        <v>1484</v>
      </c>
      <c r="K170" s="1560">
        <v>1462</v>
      </c>
      <c r="L170" s="1560">
        <v>22</v>
      </c>
      <c r="M170" s="1561">
        <v>1340</v>
      </c>
      <c r="N170" s="1560"/>
      <c r="O170" s="1562"/>
      <c r="P170" s="1563">
        <v>2824</v>
      </c>
      <c r="Q170" s="1563"/>
      <c r="R170" s="1563"/>
      <c r="S170" s="1563"/>
      <c r="T170" s="1563"/>
      <c r="U170" s="1563"/>
      <c r="V170" s="1563"/>
      <c r="W170" s="1563"/>
      <c r="X170" s="1563"/>
      <c r="Y170" s="1563"/>
      <c r="Z170" s="1563"/>
      <c r="AA170" s="1563">
        <v>2824</v>
      </c>
      <c r="AB170" s="1563"/>
      <c r="AC170" s="1563"/>
      <c r="AD170" s="1522">
        <v>0</v>
      </c>
    </row>
    <row r="171" spans="1:30">
      <c r="A171" s="1558">
        <v>38</v>
      </c>
      <c r="B171" s="1559" t="s">
        <v>550</v>
      </c>
      <c r="C171" s="1560">
        <v>457.227124</v>
      </c>
      <c r="D171" s="1560">
        <v>240.227124</v>
      </c>
      <c r="E171" s="1560">
        <v>240.227124</v>
      </c>
      <c r="F171" s="1560">
        <v>0</v>
      </c>
      <c r="G171" s="1560">
        <v>217</v>
      </c>
      <c r="H171" s="1560"/>
      <c r="I171" s="1560">
        <v>472</v>
      </c>
      <c r="J171" s="1560">
        <v>239</v>
      </c>
      <c r="K171" s="1560">
        <v>238.989654</v>
      </c>
      <c r="L171" s="1560">
        <v>1.0345999999998412E-2</v>
      </c>
      <c r="M171" s="1561">
        <v>233</v>
      </c>
      <c r="N171" s="1560"/>
      <c r="O171" s="1562"/>
      <c r="P171" s="1563">
        <v>472</v>
      </c>
      <c r="Q171" s="1563"/>
      <c r="R171" s="1563"/>
      <c r="S171" s="1563"/>
      <c r="T171" s="1563"/>
      <c r="U171" s="1563"/>
      <c r="V171" s="1563"/>
      <c r="W171" s="1563"/>
      <c r="X171" s="1563"/>
      <c r="Y171" s="1563"/>
      <c r="Z171" s="1563"/>
      <c r="AA171" s="1563">
        <v>472</v>
      </c>
      <c r="AB171" s="1563"/>
      <c r="AC171" s="1563"/>
      <c r="AD171" s="1522">
        <v>0</v>
      </c>
    </row>
    <row r="172" spans="1:30">
      <c r="A172" s="1558">
        <v>39</v>
      </c>
      <c r="B172" s="1559" t="s">
        <v>549</v>
      </c>
      <c r="C172" s="1560">
        <v>457</v>
      </c>
      <c r="D172" s="1560">
        <v>457</v>
      </c>
      <c r="E172" s="1560">
        <v>457</v>
      </c>
      <c r="F172" s="1560">
        <v>0</v>
      </c>
      <c r="G172" s="1560">
        <v>0</v>
      </c>
      <c r="H172" s="1560"/>
      <c r="I172" s="1560">
        <v>491</v>
      </c>
      <c r="J172" s="1560">
        <v>491</v>
      </c>
      <c r="K172" s="1560">
        <v>490.8739908</v>
      </c>
      <c r="L172" s="1560">
        <v>0.1260091999999986</v>
      </c>
      <c r="M172" s="1561">
        <v>0</v>
      </c>
      <c r="N172" s="1560"/>
      <c r="O172" s="1562"/>
      <c r="P172" s="1563">
        <v>491</v>
      </c>
      <c r="Q172" s="1563"/>
      <c r="R172" s="1563"/>
      <c r="S172" s="1563"/>
      <c r="T172" s="1563"/>
      <c r="U172" s="1563"/>
      <c r="V172" s="1563"/>
      <c r="W172" s="1563"/>
      <c r="X172" s="1563"/>
      <c r="Y172" s="1563"/>
      <c r="Z172" s="1563"/>
      <c r="AA172" s="1563">
        <v>491</v>
      </c>
      <c r="AB172" s="1563"/>
      <c r="AC172" s="1563"/>
      <c r="AD172" s="1522">
        <v>0</v>
      </c>
    </row>
    <row r="173" spans="1:30">
      <c r="A173" s="1558">
        <v>40</v>
      </c>
      <c r="B173" s="1559" t="s">
        <v>548</v>
      </c>
      <c r="C173" s="1560">
        <v>342.03999999999996</v>
      </c>
      <c r="D173" s="1560">
        <v>125.03999999999999</v>
      </c>
      <c r="E173" s="1560">
        <v>125.03999999999999</v>
      </c>
      <c r="F173" s="1560">
        <v>0</v>
      </c>
      <c r="G173" s="1560">
        <v>217</v>
      </c>
      <c r="H173" s="1560"/>
      <c r="I173" s="1560">
        <v>454</v>
      </c>
      <c r="J173" s="1560">
        <v>149</v>
      </c>
      <c r="K173" s="1560">
        <v>148.53239400000001</v>
      </c>
      <c r="L173" s="1560">
        <v>0.46760599999998931</v>
      </c>
      <c r="M173" s="1561">
        <v>305</v>
      </c>
      <c r="N173" s="1560"/>
      <c r="O173" s="1562"/>
      <c r="P173" s="1563">
        <v>454</v>
      </c>
      <c r="Q173" s="1563"/>
      <c r="R173" s="1563"/>
      <c r="S173" s="1563"/>
      <c r="T173" s="1563"/>
      <c r="U173" s="1563"/>
      <c r="V173" s="1563"/>
      <c r="W173" s="1563"/>
      <c r="X173" s="1563"/>
      <c r="Y173" s="1563"/>
      <c r="Z173" s="1563"/>
      <c r="AA173" s="1563">
        <v>454</v>
      </c>
      <c r="AB173" s="1563"/>
      <c r="AC173" s="1563"/>
      <c r="AD173" s="1522">
        <v>0</v>
      </c>
    </row>
    <row r="174" spans="1:30">
      <c r="A174" s="1558">
        <v>41</v>
      </c>
      <c r="B174" s="1559" t="s">
        <v>547</v>
      </c>
      <c r="C174" s="1560">
        <v>384.08</v>
      </c>
      <c r="D174" s="1560">
        <v>250.07999999999998</v>
      </c>
      <c r="E174" s="1560">
        <v>250.07999999999998</v>
      </c>
      <c r="F174" s="1560">
        <v>0</v>
      </c>
      <c r="G174" s="1560">
        <v>134</v>
      </c>
      <c r="H174" s="1560"/>
      <c r="I174" s="1560">
        <v>592</v>
      </c>
      <c r="J174" s="1560">
        <v>292</v>
      </c>
      <c r="K174" s="1560">
        <v>291.70078799999999</v>
      </c>
      <c r="L174" s="1560">
        <v>0.29921200000001136</v>
      </c>
      <c r="M174" s="1561">
        <v>300</v>
      </c>
      <c r="N174" s="1560"/>
      <c r="O174" s="1562"/>
      <c r="P174" s="1563">
        <v>592</v>
      </c>
      <c r="Q174" s="1563"/>
      <c r="R174" s="1563"/>
      <c r="S174" s="1563"/>
      <c r="T174" s="1563"/>
      <c r="U174" s="1563"/>
      <c r="V174" s="1563"/>
      <c r="W174" s="1563"/>
      <c r="X174" s="1563"/>
      <c r="Y174" s="1563"/>
      <c r="Z174" s="1563"/>
      <c r="AA174" s="1563">
        <v>592</v>
      </c>
      <c r="AB174" s="1563"/>
      <c r="AC174" s="1563"/>
      <c r="AD174" s="1522">
        <v>0</v>
      </c>
    </row>
    <row r="175" spans="1:30">
      <c r="A175" s="1558">
        <v>42</v>
      </c>
      <c r="B175" s="1559" t="s">
        <v>546</v>
      </c>
      <c r="C175" s="1560">
        <v>483.80086599999998</v>
      </c>
      <c r="D175" s="1560">
        <v>266.80086599999998</v>
      </c>
      <c r="E175" s="1560">
        <v>266.80086599999998</v>
      </c>
      <c r="F175" s="1560">
        <v>0</v>
      </c>
      <c r="G175" s="1560">
        <v>217</v>
      </c>
      <c r="H175" s="1560"/>
      <c r="I175" s="1560">
        <v>521</v>
      </c>
      <c r="J175" s="1560">
        <v>289</v>
      </c>
      <c r="K175" s="1560">
        <v>289.11534</v>
      </c>
      <c r="L175" s="1560">
        <v>-0.11534000000000333</v>
      </c>
      <c r="M175" s="1561">
        <v>232</v>
      </c>
      <c r="N175" s="1560"/>
      <c r="O175" s="1562"/>
      <c r="P175" s="1563">
        <v>521</v>
      </c>
      <c r="Q175" s="1563"/>
      <c r="R175" s="1563"/>
      <c r="S175" s="1563"/>
      <c r="T175" s="1563"/>
      <c r="U175" s="1563"/>
      <c r="V175" s="1563"/>
      <c r="W175" s="1563"/>
      <c r="X175" s="1563"/>
      <c r="Y175" s="1563"/>
      <c r="Z175" s="1563"/>
      <c r="AA175" s="1563">
        <v>521</v>
      </c>
      <c r="AB175" s="1563"/>
      <c r="AC175" s="1563"/>
      <c r="AD175" s="1522">
        <v>0</v>
      </c>
    </row>
    <row r="176" spans="1:30">
      <c r="A176" s="1558">
        <v>43</v>
      </c>
      <c r="B176" s="1559" t="s">
        <v>545</v>
      </c>
      <c r="C176" s="1560">
        <v>274.203532</v>
      </c>
      <c r="D176" s="1560">
        <v>123.203532</v>
      </c>
      <c r="E176" s="1560">
        <v>123.203532</v>
      </c>
      <c r="F176" s="1560">
        <v>0</v>
      </c>
      <c r="G176" s="1560">
        <v>151</v>
      </c>
      <c r="H176" s="1560"/>
      <c r="I176" s="1560">
        <v>310</v>
      </c>
      <c r="J176" s="1560">
        <v>149</v>
      </c>
      <c r="K176" s="1560">
        <v>148.53239400000001</v>
      </c>
      <c r="L176" s="1560">
        <v>0.46760599999998931</v>
      </c>
      <c r="M176" s="1561">
        <v>161</v>
      </c>
      <c r="N176" s="1560"/>
      <c r="O176" s="1562"/>
      <c r="P176" s="1563">
        <v>310</v>
      </c>
      <c r="Q176" s="1563"/>
      <c r="R176" s="1563"/>
      <c r="S176" s="1563"/>
      <c r="T176" s="1563"/>
      <c r="U176" s="1563"/>
      <c r="V176" s="1563"/>
      <c r="W176" s="1563"/>
      <c r="X176" s="1563"/>
      <c r="Y176" s="1563"/>
      <c r="Z176" s="1563"/>
      <c r="AA176" s="1563">
        <v>310</v>
      </c>
      <c r="AB176" s="1563"/>
      <c r="AC176" s="1563"/>
      <c r="AD176" s="1522">
        <v>0</v>
      </c>
    </row>
    <row r="177" spans="1:30">
      <c r="A177" s="1558">
        <v>44</v>
      </c>
      <c r="B177" s="1559" t="s">
        <v>544</v>
      </c>
      <c r="C177" s="1560">
        <v>2004.6161120000002</v>
      </c>
      <c r="D177" s="1560">
        <v>997.61611200000004</v>
      </c>
      <c r="E177" s="1560">
        <v>833</v>
      </c>
      <c r="F177" s="1560">
        <v>164.61611200000004</v>
      </c>
      <c r="G177" s="1560">
        <v>1007</v>
      </c>
      <c r="H177" s="1560"/>
      <c r="I177" s="1560">
        <v>2040</v>
      </c>
      <c r="J177" s="1560">
        <v>1080</v>
      </c>
      <c r="K177" s="1560">
        <v>915</v>
      </c>
      <c r="L177" s="1560">
        <v>165</v>
      </c>
      <c r="M177" s="1561">
        <v>960</v>
      </c>
      <c r="N177" s="1560"/>
      <c r="O177" s="1562"/>
      <c r="P177" s="1563">
        <v>2040</v>
      </c>
      <c r="Q177" s="1563"/>
      <c r="R177" s="1563"/>
      <c r="S177" s="1563"/>
      <c r="T177" s="1563"/>
      <c r="U177" s="1563"/>
      <c r="V177" s="1563"/>
      <c r="W177" s="1563"/>
      <c r="X177" s="1563"/>
      <c r="Y177" s="1563"/>
      <c r="Z177" s="1563"/>
      <c r="AA177" s="1563">
        <v>2040</v>
      </c>
      <c r="AB177" s="1563"/>
      <c r="AC177" s="1563"/>
      <c r="AD177" s="1522">
        <v>0</v>
      </c>
    </row>
    <row r="178" spans="1:30">
      <c r="A178" s="1558">
        <v>45</v>
      </c>
      <c r="B178" s="1559" t="s">
        <v>543</v>
      </c>
      <c r="C178" s="1560">
        <v>112839.0339524</v>
      </c>
      <c r="D178" s="1560">
        <v>56389.033952400001</v>
      </c>
      <c r="E178" s="1560">
        <v>53125</v>
      </c>
      <c r="F178" s="1560">
        <v>3264.033952400001</v>
      </c>
      <c r="G178" s="1560">
        <v>56450</v>
      </c>
      <c r="H178" s="1560"/>
      <c r="I178" s="1560">
        <v>119333</v>
      </c>
      <c r="J178" s="1560">
        <v>58016</v>
      </c>
      <c r="K178" s="1560">
        <v>54652</v>
      </c>
      <c r="L178" s="1560">
        <v>3364</v>
      </c>
      <c r="M178" s="1561">
        <v>61317</v>
      </c>
      <c r="N178" s="1560"/>
      <c r="O178" s="1562"/>
      <c r="P178" s="1563">
        <v>119333</v>
      </c>
      <c r="Q178" s="1563"/>
      <c r="R178" s="1563"/>
      <c r="S178" s="1563"/>
      <c r="T178" s="1563"/>
      <c r="U178" s="1563"/>
      <c r="V178" s="1563"/>
      <c r="W178" s="1563"/>
      <c r="X178" s="1563"/>
      <c r="Y178" s="1563"/>
      <c r="Z178" s="1563"/>
      <c r="AA178" s="1563">
        <v>119333</v>
      </c>
      <c r="AB178" s="1563"/>
      <c r="AC178" s="1563"/>
      <c r="AD178" s="1522">
        <v>0</v>
      </c>
    </row>
    <row r="179" spans="1:30">
      <c r="A179" s="1558">
        <v>46</v>
      </c>
      <c r="B179" s="1559" t="s">
        <v>251</v>
      </c>
      <c r="C179" s="1560">
        <v>5801</v>
      </c>
      <c r="D179" s="1560">
        <v>5801</v>
      </c>
      <c r="E179" s="1560">
        <v>5801</v>
      </c>
      <c r="F179" s="1560">
        <v>0</v>
      </c>
      <c r="G179" s="1560"/>
      <c r="H179" s="1560"/>
      <c r="I179" s="1560">
        <v>8482</v>
      </c>
      <c r="J179" s="1560">
        <v>8482</v>
      </c>
      <c r="K179" s="1560">
        <v>8482</v>
      </c>
      <c r="L179" s="1560">
        <v>0</v>
      </c>
      <c r="M179" s="1561">
        <v>0</v>
      </c>
      <c r="N179" s="1560"/>
      <c r="O179" s="1562"/>
      <c r="P179" s="1563">
        <v>8482</v>
      </c>
      <c r="Q179" s="1563"/>
      <c r="R179" s="1563"/>
      <c r="S179" s="1563"/>
      <c r="T179" s="1563"/>
      <c r="U179" s="1563"/>
      <c r="V179" s="1563">
        <v>8482</v>
      </c>
      <c r="W179" s="1563"/>
      <c r="X179" s="1563"/>
      <c r="Y179" s="1563"/>
      <c r="Z179" s="1563"/>
      <c r="AA179" s="1563"/>
      <c r="AB179" s="1563"/>
      <c r="AC179" s="1563"/>
      <c r="AD179" s="1522">
        <v>0</v>
      </c>
    </row>
    <row r="180" spans="1:30" ht="15.75" customHeight="1">
      <c r="A180" s="1558">
        <v>47</v>
      </c>
      <c r="B180" s="1559" t="s">
        <v>542</v>
      </c>
      <c r="C180" s="1560">
        <v>28846</v>
      </c>
      <c r="D180" s="1560">
        <v>6728</v>
      </c>
      <c r="E180" s="1560">
        <v>6728</v>
      </c>
      <c r="F180" s="1560">
        <v>0</v>
      </c>
      <c r="G180" s="1560">
        <v>22118</v>
      </c>
      <c r="H180" s="1560"/>
      <c r="I180" s="1560">
        <v>29588</v>
      </c>
      <c r="J180" s="1560">
        <v>7060</v>
      </c>
      <c r="K180" s="1560">
        <v>7014</v>
      </c>
      <c r="L180" s="1560">
        <v>46</v>
      </c>
      <c r="M180" s="1561">
        <v>22528</v>
      </c>
      <c r="N180" s="1560"/>
      <c r="O180" s="1562"/>
      <c r="P180" s="1563">
        <v>29588</v>
      </c>
      <c r="Q180" s="1563"/>
      <c r="R180" s="1563"/>
      <c r="S180" s="1563"/>
      <c r="T180" s="1563"/>
      <c r="U180" s="1563">
        <v>29588</v>
      </c>
      <c r="V180" s="1563"/>
      <c r="W180" s="1563"/>
      <c r="X180" s="1563"/>
      <c r="Y180" s="1563"/>
      <c r="Z180" s="1563"/>
      <c r="AA180" s="1563"/>
      <c r="AB180" s="1563"/>
      <c r="AC180" s="1563"/>
      <c r="AD180" s="1522">
        <v>0</v>
      </c>
    </row>
    <row r="181" spans="1:30" ht="25.5">
      <c r="A181" s="1558">
        <v>48</v>
      </c>
      <c r="B181" s="1559" t="s">
        <v>541</v>
      </c>
      <c r="C181" s="1560">
        <v>40081.101614319996</v>
      </c>
      <c r="D181" s="1560">
        <v>27881.101614319999</v>
      </c>
      <c r="E181" s="1560">
        <v>25501</v>
      </c>
      <c r="F181" s="1560">
        <v>2380.1016143199995</v>
      </c>
      <c r="G181" s="1560">
        <v>12200</v>
      </c>
      <c r="H181" s="1560"/>
      <c r="I181" s="1560">
        <v>41203</v>
      </c>
      <c r="J181" s="1560">
        <v>28771</v>
      </c>
      <c r="K181" s="1560">
        <v>25839</v>
      </c>
      <c r="L181" s="1560">
        <v>2932</v>
      </c>
      <c r="M181" s="1561">
        <v>12432</v>
      </c>
      <c r="N181" s="1560"/>
      <c r="O181" s="1562"/>
      <c r="P181" s="1563">
        <v>41203</v>
      </c>
      <c r="Q181" s="1563"/>
      <c r="R181" s="1563"/>
      <c r="S181" s="1563"/>
      <c r="T181" s="1563"/>
      <c r="U181" s="1563"/>
      <c r="V181" s="1563">
        <v>2189</v>
      </c>
      <c r="W181" s="1563"/>
      <c r="X181" s="1563"/>
      <c r="Y181" s="1563"/>
      <c r="Z181" s="1563"/>
      <c r="AA181" s="1563">
        <v>39014</v>
      </c>
      <c r="AB181" s="1563"/>
      <c r="AC181" s="1563"/>
      <c r="AD181" s="1522">
        <v>0</v>
      </c>
    </row>
    <row r="182" spans="1:30" hidden="1">
      <c r="A182" s="1558"/>
      <c r="B182" s="1559" t="s">
        <v>540</v>
      </c>
      <c r="C182" s="1560"/>
      <c r="D182" s="1560"/>
      <c r="E182" s="1560"/>
      <c r="F182" s="1560"/>
      <c r="G182" s="1560"/>
      <c r="H182" s="1560"/>
      <c r="I182" s="1560">
        <v>39014</v>
      </c>
      <c r="J182" s="1560">
        <v>27382</v>
      </c>
      <c r="K182" s="1560">
        <v>24450</v>
      </c>
      <c r="L182" s="1560">
        <v>2932</v>
      </c>
      <c r="M182" s="1561">
        <v>11632</v>
      </c>
      <c r="N182" s="1560"/>
      <c r="O182" s="1551"/>
      <c r="P182" s="1565">
        <v>39014</v>
      </c>
      <c r="Q182" s="1563"/>
      <c r="R182" s="1563"/>
      <c r="S182" s="1563"/>
      <c r="T182" s="1563"/>
      <c r="U182" s="1563"/>
      <c r="V182" s="1563"/>
      <c r="W182" s="1563"/>
      <c r="X182" s="1563"/>
      <c r="Y182" s="1563"/>
      <c r="Z182" s="1563"/>
      <c r="AA182" s="1566">
        <v>39014</v>
      </c>
      <c r="AB182" s="1563"/>
      <c r="AC182" s="1563"/>
      <c r="AD182" s="1552">
        <v>0</v>
      </c>
    </row>
    <row r="183" spans="1:30" hidden="1">
      <c r="A183" s="1558"/>
      <c r="B183" s="1559" t="s">
        <v>539</v>
      </c>
      <c r="C183" s="1560"/>
      <c r="D183" s="1560"/>
      <c r="E183" s="1560"/>
      <c r="F183" s="1560"/>
      <c r="G183" s="1560"/>
      <c r="H183" s="1560"/>
      <c r="I183" s="1560">
        <v>2189</v>
      </c>
      <c r="J183" s="1560">
        <v>1389</v>
      </c>
      <c r="K183" s="1560">
        <v>1389</v>
      </c>
      <c r="L183" s="1560">
        <v>0</v>
      </c>
      <c r="M183" s="1561">
        <v>800</v>
      </c>
      <c r="N183" s="1560"/>
      <c r="O183" s="1551"/>
      <c r="P183" s="1565">
        <v>2189</v>
      </c>
      <c r="Q183" s="1563"/>
      <c r="R183" s="1563"/>
      <c r="S183" s="1563"/>
      <c r="T183" s="1563"/>
      <c r="U183" s="1563"/>
      <c r="V183" s="1563">
        <v>2189</v>
      </c>
      <c r="W183" s="1563"/>
      <c r="X183" s="1563"/>
      <c r="Y183" s="1563"/>
      <c r="Z183" s="1563"/>
      <c r="AA183" s="1566"/>
      <c r="AB183" s="1563"/>
      <c r="AC183" s="1563"/>
      <c r="AD183" s="1552">
        <v>0</v>
      </c>
    </row>
    <row r="184" spans="1:30" s="1553" customFormat="1">
      <c r="A184" s="1554" t="s">
        <v>12</v>
      </c>
      <c r="B184" s="1567" t="s">
        <v>538</v>
      </c>
      <c r="C184" s="1556">
        <v>4027567.6025</v>
      </c>
      <c r="D184" s="1567"/>
      <c r="E184" s="1567"/>
      <c r="F184" s="1567"/>
      <c r="G184" s="1567"/>
      <c r="H184" s="1556">
        <v>4027567.6025</v>
      </c>
      <c r="I184" s="1556">
        <v>4316304</v>
      </c>
      <c r="J184" s="1567"/>
      <c r="K184" s="1567"/>
      <c r="L184" s="1567"/>
      <c r="M184" s="1568"/>
      <c r="N184" s="1556">
        <v>4316304</v>
      </c>
      <c r="O184" s="1551"/>
      <c r="P184" s="1556">
        <v>4444583</v>
      </c>
      <c r="Q184" s="1556">
        <v>167000</v>
      </c>
      <c r="R184" s="1556">
        <v>40000</v>
      </c>
      <c r="S184" s="1556">
        <v>1226799</v>
      </c>
      <c r="T184" s="1556">
        <v>1013265</v>
      </c>
      <c r="U184" s="1556">
        <v>239343</v>
      </c>
      <c r="V184" s="1556">
        <v>74421</v>
      </c>
      <c r="W184" s="1556">
        <v>65000</v>
      </c>
      <c r="X184" s="1556">
        <v>46000</v>
      </c>
      <c r="Y184" s="1556">
        <v>108860</v>
      </c>
      <c r="Z184" s="1556">
        <v>909827</v>
      </c>
      <c r="AA184" s="1556">
        <v>208380</v>
      </c>
      <c r="AB184" s="1556">
        <v>230155</v>
      </c>
      <c r="AC184" s="1556">
        <v>115533</v>
      </c>
      <c r="AD184" s="1552">
        <v>0</v>
      </c>
    </row>
    <row r="185" spans="1:30" s="1553" customFormat="1">
      <c r="A185" s="1569" t="s">
        <v>14</v>
      </c>
      <c r="B185" s="1556" t="s">
        <v>537</v>
      </c>
      <c r="C185" s="1556">
        <v>153460</v>
      </c>
      <c r="D185" s="1556"/>
      <c r="E185" s="1556"/>
      <c r="F185" s="1556"/>
      <c r="G185" s="1556"/>
      <c r="H185" s="1556">
        <v>153460</v>
      </c>
      <c r="I185" s="1556">
        <v>162000</v>
      </c>
      <c r="J185" s="1556"/>
      <c r="K185" s="1556"/>
      <c r="L185" s="1556"/>
      <c r="M185" s="1557"/>
      <c r="N185" s="1556">
        <v>162000</v>
      </c>
      <c r="O185" s="1551"/>
      <c r="P185" s="1565">
        <v>167000</v>
      </c>
      <c r="Q185" s="1565">
        <v>167000</v>
      </c>
      <c r="R185" s="1565"/>
      <c r="S185" s="1565"/>
      <c r="T185" s="1565"/>
      <c r="U185" s="1565"/>
      <c r="V185" s="1565"/>
      <c r="W185" s="1565"/>
      <c r="X185" s="1565"/>
      <c r="Y185" s="1565"/>
      <c r="Z185" s="1565"/>
      <c r="AA185" s="1565"/>
      <c r="AB185" s="1565"/>
      <c r="AC185" s="1565"/>
      <c r="AD185" s="1552">
        <v>0</v>
      </c>
    </row>
    <row r="186" spans="1:30" ht="25.5">
      <c r="A186" s="1570">
        <v>1</v>
      </c>
      <c r="B186" s="1571" t="s">
        <v>536</v>
      </c>
      <c r="C186" s="1560">
        <v>130000</v>
      </c>
      <c r="D186" s="1559"/>
      <c r="E186" s="1559"/>
      <c r="F186" s="1559"/>
      <c r="G186" s="1559"/>
      <c r="H186" s="1559">
        <v>130000</v>
      </c>
      <c r="I186" s="1560">
        <v>130000</v>
      </c>
      <c r="J186" s="1559"/>
      <c r="K186" s="1559"/>
      <c r="L186" s="1559"/>
      <c r="M186" s="1572"/>
      <c r="N186" s="1559">
        <v>130000</v>
      </c>
      <c r="O186" s="1562" t="s">
        <v>535</v>
      </c>
      <c r="P186" s="1563">
        <v>135000</v>
      </c>
      <c r="Q186" s="1563">
        <v>135000</v>
      </c>
      <c r="R186" s="1563"/>
      <c r="S186" s="1563"/>
      <c r="T186" s="1563"/>
      <c r="U186" s="1563"/>
      <c r="V186" s="1563"/>
      <c r="W186" s="1563"/>
      <c r="X186" s="1563"/>
      <c r="Y186" s="1563"/>
      <c r="Z186" s="1563"/>
      <c r="AA186" s="1563"/>
      <c r="AB186" s="1563"/>
      <c r="AC186" s="1563"/>
      <c r="AD186" s="1522">
        <v>0</v>
      </c>
    </row>
    <row r="187" spans="1:30" ht="25.5">
      <c r="A187" s="1570">
        <v>2</v>
      </c>
      <c r="B187" s="1571" t="s">
        <v>534</v>
      </c>
      <c r="C187" s="1560">
        <v>20460</v>
      </c>
      <c r="D187" s="1559"/>
      <c r="E187" s="1559"/>
      <c r="F187" s="1559"/>
      <c r="G187" s="1559"/>
      <c r="H187" s="1559">
        <v>20460</v>
      </c>
      <c r="I187" s="1560">
        <v>22460</v>
      </c>
      <c r="J187" s="1559"/>
      <c r="K187" s="1559"/>
      <c r="L187" s="1559"/>
      <c r="M187" s="1572"/>
      <c r="N187" s="1559">
        <v>22460</v>
      </c>
      <c r="O187" s="1562"/>
      <c r="P187" s="1563">
        <v>22460</v>
      </c>
      <c r="Q187" s="1563">
        <v>22460</v>
      </c>
      <c r="R187" s="1563"/>
      <c r="S187" s="1563"/>
      <c r="T187" s="1563"/>
      <c r="U187" s="1563"/>
      <c r="V187" s="1563"/>
      <c r="W187" s="1563"/>
      <c r="X187" s="1563"/>
      <c r="Y187" s="1563"/>
      <c r="Z187" s="1563"/>
      <c r="AA187" s="1563"/>
      <c r="AB187" s="1563"/>
      <c r="AC187" s="1563"/>
      <c r="AD187" s="1522">
        <v>0</v>
      </c>
    </row>
    <row r="188" spans="1:30" s="1579" customFormat="1" ht="13.5">
      <c r="A188" s="1573" t="s">
        <v>16</v>
      </c>
      <c r="B188" s="1574" t="s">
        <v>533</v>
      </c>
      <c r="C188" s="1575">
        <v>20000</v>
      </c>
      <c r="D188" s="1576"/>
      <c r="E188" s="1576"/>
      <c r="F188" s="1576"/>
      <c r="G188" s="1576"/>
      <c r="H188" s="1576">
        <v>20000</v>
      </c>
      <c r="I188" s="1575">
        <v>22000</v>
      </c>
      <c r="J188" s="1576"/>
      <c r="K188" s="1576"/>
      <c r="L188" s="1576"/>
      <c r="M188" s="1577"/>
      <c r="N188" s="1576">
        <v>22000</v>
      </c>
      <c r="O188" s="1578"/>
      <c r="P188" s="1566">
        <v>22000</v>
      </c>
      <c r="Q188" s="1566">
        <v>22000</v>
      </c>
      <c r="R188" s="1566"/>
      <c r="S188" s="1566"/>
      <c r="T188" s="1566"/>
      <c r="U188" s="1566"/>
      <c r="V188" s="1566"/>
      <c r="W188" s="1566"/>
      <c r="X188" s="1566"/>
      <c r="Y188" s="1566"/>
      <c r="Z188" s="1566"/>
      <c r="AA188" s="1566"/>
      <c r="AB188" s="1566"/>
      <c r="AC188" s="1566"/>
      <c r="AD188" s="1524">
        <v>0</v>
      </c>
    </row>
    <row r="189" spans="1:30" s="1579" customFormat="1" ht="13.5">
      <c r="A189" s="1573" t="s">
        <v>16</v>
      </c>
      <c r="B189" s="1574" t="s">
        <v>300</v>
      </c>
      <c r="C189" s="1575">
        <v>460</v>
      </c>
      <c r="D189" s="1576"/>
      <c r="E189" s="1576"/>
      <c r="F189" s="1576"/>
      <c r="G189" s="1576"/>
      <c r="H189" s="1576">
        <v>460</v>
      </c>
      <c r="I189" s="1575">
        <v>460</v>
      </c>
      <c r="J189" s="1576"/>
      <c r="K189" s="1576"/>
      <c r="L189" s="1576"/>
      <c r="M189" s="1577"/>
      <c r="N189" s="1576">
        <v>460</v>
      </c>
      <c r="O189" s="1578"/>
      <c r="P189" s="1566">
        <v>460</v>
      </c>
      <c r="Q189" s="1566">
        <v>460</v>
      </c>
      <c r="R189" s="1566"/>
      <c r="S189" s="1566"/>
      <c r="T189" s="1566"/>
      <c r="U189" s="1566"/>
      <c r="V189" s="1566"/>
      <c r="W189" s="1566"/>
      <c r="X189" s="1566"/>
      <c r="Y189" s="1566"/>
      <c r="Z189" s="1566"/>
      <c r="AA189" s="1566"/>
      <c r="AB189" s="1566"/>
      <c r="AC189" s="1566"/>
      <c r="AD189" s="1524">
        <v>0</v>
      </c>
    </row>
    <row r="190" spans="1:30">
      <c r="A190" s="1570">
        <v>3</v>
      </c>
      <c r="B190" s="1571" t="s">
        <v>532</v>
      </c>
      <c r="C190" s="1560">
        <v>3000</v>
      </c>
      <c r="D190" s="1559"/>
      <c r="E190" s="1559"/>
      <c r="F190" s="1559"/>
      <c r="G190" s="1559"/>
      <c r="H190" s="1559">
        <v>3000</v>
      </c>
      <c r="I190" s="1560">
        <v>9540</v>
      </c>
      <c r="J190" s="1559"/>
      <c r="K190" s="1559"/>
      <c r="L190" s="1559"/>
      <c r="M190" s="1572"/>
      <c r="N190" s="1559">
        <v>9540</v>
      </c>
      <c r="O190" s="1562"/>
      <c r="P190" s="1563">
        <v>9540</v>
      </c>
      <c r="Q190" s="1563">
        <v>9540</v>
      </c>
      <c r="R190" s="1563"/>
      <c r="S190" s="1563"/>
      <c r="T190" s="1563"/>
      <c r="U190" s="1563"/>
      <c r="V190" s="1563"/>
      <c r="W190" s="1563"/>
      <c r="X190" s="1563"/>
      <c r="Y190" s="1563"/>
      <c r="Z190" s="1563"/>
      <c r="AA190" s="1563"/>
      <c r="AB190" s="1563"/>
      <c r="AC190" s="1563"/>
      <c r="AD190" s="1522">
        <v>0</v>
      </c>
    </row>
    <row r="191" spans="1:30" ht="51" hidden="1">
      <c r="A191" s="1569">
        <v>4</v>
      </c>
      <c r="B191" s="1555" t="s">
        <v>531</v>
      </c>
      <c r="C191" s="1560"/>
      <c r="D191" s="1559"/>
      <c r="E191" s="1559"/>
      <c r="F191" s="1559"/>
      <c r="G191" s="1559"/>
      <c r="H191" s="1559"/>
      <c r="I191" s="1560">
        <v>0</v>
      </c>
      <c r="J191" s="1559"/>
      <c r="K191" s="1559"/>
      <c r="L191" s="1559"/>
      <c r="M191" s="1572"/>
      <c r="N191" s="1559">
        <v>0</v>
      </c>
      <c r="O191" s="1562"/>
      <c r="P191" s="1563">
        <v>0</v>
      </c>
      <c r="Q191" s="1563">
        <v>0</v>
      </c>
      <c r="R191" s="1563"/>
      <c r="S191" s="1563"/>
      <c r="T191" s="1563"/>
      <c r="U191" s="1563"/>
      <c r="V191" s="1563"/>
      <c r="W191" s="1563"/>
      <c r="X191" s="1563"/>
      <c r="Y191" s="1563"/>
      <c r="Z191" s="1563"/>
      <c r="AA191" s="1563"/>
      <c r="AB191" s="1563"/>
      <c r="AC191" s="1563"/>
      <c r="AD191" s="1552">
        <v>0</v>
      </c>
    </row>
    <row r="192" spans="1:30" s="1553" customFormat="1">
      <c r="A192" s="1569" t="s">
        <v>19</v>
      </c>
      <c r="B192" s="1567" t="s">
        <v>530</v>
      </c>
      <c r="C192" s="1556">
        <v>37000</v>
      </c>
      <c r="D192" s="1567"/>
      <c r="E192" s="1567"/>
      <c r="F192" s="1567"/>
      <c r="G192" s="1567"/>
      <c r="H192" s="1556">
        <v>37000</v>
      </c>
      <c r="I192" s="1556">
        <v>40000</v>
      </c>
      <c r="J192" s="1567"/>
      <c r="K192" s="1567"/>
      <c r="L192" s="1567"/>
      <c r="M192" s="1568"/>
      <c r="N192" s="1556">
        <v>40000</v>
      </c>
      <c r="O192" s="1551"/>
      <c r="P192" s="1565">
        <v>40000</v>
      </c>
      <c r="Q192" s="1565"/>
      <c r="R192" s="1565">
        <v>40000</v>
      </c>
      <c r="S192" s="1565"/>
      <c r="T192" s="1565"/>
      <c r="U192" s="1565"/>
      <c r="V192" s="1565"/>
      <c r="W192" s="1565"/>
      <c r="X192" s="1565"/>
      <c r="Y192" s="1565"/>
      <c r="Z192" s="1565"/>
      <c r="AA192" s="1565"/>
      <c r="AB192" s="1565"/>
      <c r="AC192" s="1565"/>
      <c r="AD192" s="1552">
        <v>0</v>
      </c>
    </row>
    <row r="193" spans="1:30" ht="38.25">
      <c r="A193" s="1570">
        <v>1</v>
      </c>
      <c r="B193" s="1571" t="s">
        <v>529</v>
      </c>
      <c r="C193" s="1560">
        <v>30800</v>
      </c>
      <c r="D193" s="1559"/>
      <c r="E193" s="1559"/>
      <c r="F193" s="1559"/>
      <c r="G193" s="1559"/>
      <c r="H193" s="1559">
        <v>30800</v>
      </c>
      <c r="I193" s="1560">
        <v>32000</v>
      </c>
      <c r="J193" s="1559"/>
      <c r="K193" s="1559"/>
      <c r="L193" s="1559"/>
      <c r="M193" s="1572"/>
      <c r="N193" s="1559">
        <v>32000</v>
      </c>
      <c r="O193" s="1562" t="s">
        <v>528</v>
      </c>
      <c r="P193" s="1563">
        <v>32000</v>
      </c>
      <c r="Q193" s="1563"/>
      <c r="R193" s="1563">
        <v>32000</v>
      </c>
      <c r="S193" s="1563"/>
      <c r="T193" s="1563"/>
      <c r="U193" s="1563"/>
      <c r="V193" s="1563"/>
      <c r="W193" s="1563"/>
      <c r="X193" s="1563"/>
      <c r="Y193" s="1563"/>
      <c r="Z193" s="1563"/>
      <c r="AA193" s="1563"/>
      <c r="AB193" s="1563"/>
      <c r="AC193" s="1563"/>
      <c r="AD193" s="1522">
        <v>0</v>
      </c>
    </row>
    <row r="194" spans="1:30" ht="25.5">
      <c r="A194" s="1570">
        <v>2</v>
      </c>
      <c r="B194" s="1571" t="s">
        <v>527</v>
      </c>
      <c r="C194" s="1560">
        <v>6200</v>
      </c>
      <c r="D194" s="1559"/>
      <c r="E194" s="1559"/>
      <c r="F194" s="1559"/>
      <c r="G194" s="1559"/>
      <c r="H194" s="1559">
        <v>6200</v>
      </c>
      <c r="I194" s="1560">
        <v>8000</v>
      </c>
      <c r="J194" s="1559"/>
      <c r="K194" s="1559"/>
      <c r="L194" s="1559"/>
      <c r="M194" s="1572"/>
      <c r="N194" s="1559">
        <v>8000</v>
      </c>
      <c r="O194" s="1562"/>
      <c r="P194" s="1563">
        <v>8000</v>
      </c>
      <c r="Q194" s="1563"/>
      <c r="R194" s="1563">
        <v>8000</v>
      </c>
      <c r="S194" s="1563"/>
      <c r="T194" s="1563"/>
      <c r="U194" s="1563"/>
      <c r="V194" s="1563"/>
      <c r="W194" s="1563"/>
      <c r="X194" s="1563"/>
      <c r="Y194" s="1563"/>
      <c r="Z194" s="1563"/>
      <c r="AA194" s="1563"/>
      <c r="AB194" s="1563"/>
      <c r="AC194" s="1563"/>
      <c r="AD194" s="1522">
        <v>0</v>
      </c>
    </row>
    <row r="195" spans="1:30" s="1553" customFormat="1" ht="25.5">
      <c r="A195" s="1569" t="s">
        <v>23</v>
      </c>
      <c r="B195" s="1567" t="s">
        <v>526</v>
      </c>
      <c r="C195" s="1567">
        <v>1224553</v>
      </c>
      <c r="D195" s="1567">
        <v>0</v>
      </c>
      <c r="E195" s="1567">
        <v>0</v>
      </c>
      <c r="F195" s="1567">
        <v>0</v>
      </c>
      <c r="G195" s="1567">
        <v>0</v>
      </c>
      <c r="H195" s="1567">
        <v>1224553</v>
      </c>
      <c r="I195" s="1567">
        <v>1070656</v>
      </c>
      <c r="J195" s="1567">
        <v>0</v>
      </c>
      <c r="K195" s="1567">
        <v>0</v>
      </c>
      <c r="L195" s="1567">
        <v>0</v>
      </c>
      <c r="M195" s="1567">
        <v>0</v>
      </c>
      <c r="N195" s="1567">
        <v>1070656</v>
      </c>
      <c r="O195" s="1567"/>
      <c r="P195" s="1567">
        <v>1226799</v>
      </c>
      <c r="Q195" s="1567"/>
      <c r="R195" s="1567"/>
      <c r="S195" s="1567">
        <v>1226799</v>
      </c>
      <c r="T195" s="1567"/>
      <c r="U195" s="1567"/>
      <c r="V195" s="1567"/>
      <c r="W195" s="1567"/>
      <c r="X195" s="1567"/>
      <c r="Y195" s="1567"/>
      <c r="Z195" s="1567"/>
      <c r="AA195" s="1567"/>
      <c r="AB195" s="1567"/>
      <c r="AC195" s="1567"/>
      <c r="AD195" s="1552">
        <v>0</v>
      </c>
    </row>
    <row r="196" spans="1:30" s="1586" customFormat="1" ht="15" customHeight="1">
      <c r="A196" s="1580">
        <v>1</v>
      </c>
      <c r="B196" s="1581" t="s">
        <v>525</v>
      </c>
      <c r="C196" s="1582">
        <v>58000</v>
      </c>
      <c r="D196" s="1583"/>
      <c r="E196" s="1583"/>
      <c r="F196" s="1583"/>
      <c r="G196" s="1583"/>
      <c r="H196" s="1583">
        <v>58000</v>
      </c>
      <c r="I196" s="1582">
        <v>75776</v>
      </c>
      <c r="J196" s="1583"/>
      <c r="K196" s="1583"/>
      <c r="L196" s="1583"/>
      <c r="M196" s="1572"/>
      <c r="N196" s="1583">
        <v>75776</v>
      </c>
      <c r="O196" s="1584" t="s">
        <v>253</v>
      </c>
      <c r="P196" s="1585">
        <v>73776</v>
      </c>
      <c r="Q196" s="1585"/>
      <c r="R196" s="1585"/>
      <c r="S196" s="1585">
        <v>73776</v>
      </c>
      <c r="T196" s="1585"/>
      <c r="U196" s="1585"/>
      <c r="V196" s="1585"/>
      <c r="W196" s="1585"/>
      <c r="X196" s="1585"/>
      <c r="Y196" s="1585"/>
      <c r="Z196" s="1585"/>
      <c r="AA196" s="1585"/>
      <c r="AB196" s="1585"/>
      <c r="AC196" s="1585"/>
      <c r="AD196" s="1522">
        <v>0</v>
      </c>
    </row>
    <row r="197" spans="1:30" s="1586" customFormat="1" ht="15.75" hidden="1" customHeight="1">
      <c r="A197" s="1580" t="s">
        <v>16</v>
      </c>
      <c r="B197" s="1581" t="s">
        <v>524</v>
      </c>
      <c r="C197" s="1582">
        <v>3700</v>
      </c>
      <c r="D197" s="1583"/>
      <c r="E197" s="1583"/>
      <c r="F197" s="1583"/>
      <c r="G197" s="1583"/>
      <c r="H197" s="1583">
        <v>3700</v>
      </c>
      <c r="I197" s="1582">
        <v>3500</v>
      </c>
      <c r="J197" s="1583"/>
      <c r="K197" s="1583"/>
      <c r="L197" s="1583"/>
      <c r="M197" s="1572"/>
      <c r="N197" s="1583">
        <v>3500</v>
      </c>
      <c r="O197" s="1584"/>
      <c r="P197" s="1585">
        <v>3500</v>
      </c>
      <c r="Q197" s="1585"/>
      <c r="R197" s="1585"/>
      <c r="S197" s="1585">
        <v>3500</v>
      </c>
      <c r="T197" s="1585"/>
      <c r="U197" s="1585"/>
      <c r="V197" s="1585"/>
      <c r="W197" s="1585"/>
      <c r="X197" s="1585"/>
      <c r="Y197" s="1585"/>
      <c r="Z197" s="1585"/>
      <c r="AA197" s="1585"/>
      <c r="AB197" s="1585"/>
      <c r="AC197" s="1585"/>
      <c r="AD197" s="1522">
        <v>0</v>
      </c>
    </row>
    <row r="198" spans="1:30" s="1586" customFormat="1" ht="51" hidden="1">
      <c r="A198" s="1580" t="s">
        <v>16</v>
      </c>
      <c r="B198" s="1581" t="s">
        <v>523</v>
      </c>
      <c r="C198" s="1582">
        <v>25000</v>
      </c>
      <c r="D198" s="1583"/>
      <c r="E198" s="1583"/>
      <c r="F198" s="1583"/>
      <c r="G198" s="1583"/>
      <c r="H198" s="1583">
        <v>25000</v>
      </c>
      <c r="I198" s="1582">
        <v>31000</v>
      </c>
      <c r="J198" s="1583"/>
      <c r="K198" s="1583"/>
      <c r="L198" s="1583"/>
      <c r="M198" s="1572"/>
      <c r="N198" s="1583">
        <v>31000</v>
      </c>
      <c r="O198" s="1584"/>
      <c r="P198" s="1585">
        <v>31000</v>
      </c>
      <c r="Q198" s="1585"/>
      <c r="R198" s="1585"/>
      <c r="S198" s="1585">
        <v>31000</v>
      </c>
      <c r="T198" s="1585"/>
      <c r="U198" s="1585"/>
      <c r="V198" s="1585"/>
      <c r="W198" s="1585"/>
      <c r="X198" s="1585"/>
      <c r="Y198" s="1585"/>
      <c r="Z198" s="1585"/>
      <c r="AA198" s="1585"/>
      <c r="AB198" s="1585"/>
      <c r="AC198" s="1585"/>
      <c r="AD198" s="1522">
        <v>0</v>
      </c>
    </row>
    <row r="199" spans="1:30" s="1586" customFormat="1" ht="18" hidden="1" customHeight="1">
      <c r="A199" s="1580" t="s">
        <v>16</v>
      </c>
      <c r="B199" s="1581" t="s">
        <v>522</v>
      </c>
      <c r="C199" s="1582">
        <v>5500</v>
      </c>
      <c r="D199" s="1583"/>
      <c r="E199" s="1583"/>
      <c r="F199" s="1583"/>
      <c r="G199" s="1583"/>
      <c r="H199" s="1583">
        <v>5500</v>
      </c>
      <c r="I199" s="1582">
        <v>5000</v>
      </c>
      <c r="J199" s="1583"/>
      <c r="K199" s="1583"/>
      <c r="L199" s="1583"/>
      <c r="M199" s="1572"/>
      <c r="N199" s="1583">
        <v>5000</v>
      </c>
      <c r="O199" s="1584"/>
      <c r="P199" s="1585">
        <v>5000</v>
      </c>
      <c r="Q199" s="1585"/>
      <c r="R199" s="1585"/>
      <c r="S199" s="1585">
        <v>5000</v>
      </c>
      <c r="T199" s="1585"/>
      <c r="U199" s="1585"/>
      <c r="V199" s="1585"/>
      <c r="W199" s="1585"/>
      <c r="X199" s="1585"/>
      <c r="Y199" s="1585"/>
      <c r="Z199" s="1585"/>
      <c r="AA199" s="1585"/>
      <c r="AB199" s="1585"/>
      <c r="AC199" s="1585"/>
      <c r="AD199" s="1522">
        <v>0</v>
      </c>
    </row>
    <row r="200" spans="1:30" s="1586" customFormat="1" ht="38.25" hidden="1">
      <c r="A200" s="1580" t="s">
        <v>16</v>
      </c>
      <c r="B200" s="1581" t="s">
        <v>521</v>
      </c>
      <c r="C200" s="1582">
        <v>8200</v>
      </c>
      <c r="D200" s="1583"/>
      <c r="E200" s="1583"/>
      <c r="F200" s="1583"/>
      <c r="G200" s="1583"/>
      <c r="H200" s="1583">
        <v>8200</v>
      </c>
      <c r="I200" s="1582">
        <v>7200</v>
      </c>
      <c r="J200" s="1583"/>
      <c r="K200" s="1583"/>
      <c r="L200" s="1583"/>
      <c r="M200" s="1572"/>
      <c r="N200" s="1583">
        <v>7200</v>
      </c>
      <c r="O200" s="1584"/>
      <c r="P200" s="1585">
        <v>7200</v>
      </c>
      <c r="Q200" s="1585"/>
      <c r="R200" s="1585"/>
      <c r="S200" s="1585">
        <v>7200</v>
      </c>
      <c r="T200" s="1585"/>
      <c r="U200" s="1585"/>
      <c r="V200" s="1585"/>
      <c r="W200" s="1585"/>
      <c r="X200" s="1585"/>
      <c r="Y200" s="1585"/>
      <c r="Z200" s="1585"/>
      <c r="AA200" s="1585"/>
      <c r="AB200" s="1585"/>
      <c r="AC200" s="1585"/>
      <c r="AD200" s="1522">
        <v>0</v>
      </c>
    </row>
    <row r="201" spans="1:30" s="1586" customFormat="1" hidden="1">
      <c r="A201" s="1580" t="s">
        <v>16</v>
      </c>
      <c r="B201" s="1581" t="s">
        <v>520</v>
      </c>
      <c r="C201" s="1582">
        <v>1000</v>
      </c>
      <c r="D201" s="1585"/>
      <c r="E201" s="1585"/>
      <c r="F201" s="1585"/>
      <c r="G201" s="1583"/>
      <c r="H201" s="1583">
        <v>1000</v>
      </c>
      <c r="I201" s="1582">
        <v>1700</v>
      </c>
      <c r="J201" s="1585"/>
      <c r="K201" s="1585"/>
      <c r="L201" s="1585"/>
      <c r="M201" s="1572"/>
      <c r="N201" s="1583">
        <v>1700</v>
      </c>
      <c r="O201" s="1584"/>
      <c r="P201" s="1585">
        <v>1700</v>
      </c>
      <c r="Q201" s="1585"/>
      <c r="R201" s="1585"/>
      <c r="S201" s="1585">
        <v>1700</v>
      </c>
      <c r="T201" s="1585"/>
      <c r="U201" s="1585"/>
      <c r="V201" s="1585"/>
      <c r="W201" s="1585"/>
      <c r="X201" s="1585"/>
      <c r="Y201" s="1585"/>
      <c r="Z201" s="1585"/>
      <c r="AA201" s="1585"/>
      <c r="AB201" s="1585"/>
      <c r="AC201" s="1585"/>
      <c r="AD201" s="1522">
        <v>0</v>
      </c>
    </row>
    <row r="202" spans="1:30" s="1586" customFormat="1" hidden="1">
      <c r="A202" s="1580" t="s">
        <v>16</v>
      </c>
      <c r="B202" s="1581" t="s">
        <v>519</v>
      </c>
      <c r="C202" s="1582">
        <v>4600</v>
      </c>
      <c r="D202" s="1585"/>
      <c r="E202" s="1585"/>
      <c r="F202" s="1585"/>
      <c r="G202" s="1583"/>
      <c r="H202" s="1583">
        <v>4600</v>
      </c>
      <c r="I202" s="1582">
        <v>4400</v>
      </c>
      <c r="J202" s="1585"/>
      <c r="K202" s="1585"/>
      <c r="L202" s="1585"/>
      <c r="M202" s="1572"/>
      <c r="N202" s="1583">
        <v>4400</v>
      </c>
      <c r="O202" s="1584"/>
      <c r="P202" s="1585">
        <v>4400</v>
      </c>
      <c r="Q202" s="1585"/>
      <c r="R202" s="1585"/>
      <c r="S202" s="1585">
        <v>4400</v>
      </c>
      <c r="T202" s="1585"/>
      <c r="U202" s="1585"/>
      <c r="V202" s="1585"/>
      <c r="W202" s="1585"/>
      <c r="X202" s="1585"/>
      <c r="Y202" s="1585"/>
      <c r="Z202" s="1585"/>
      <c r="AA202" s="1585"/>
      <c r="AB202" s="1585"/>
      <c r="AC202" s="1585"/>
      <c r="AD202" s="1522">
        <v>0</v>
      </c>
    </row>
    <row r="203" spans="1:30" s="1586" customFormat="1" hidden="1">
      <c r="A203" s="1580" t="s">
        <v>16</v>
      </c>
      <c r="B203" s="1581" t="s">
        <v>518</v>
      </c>
      <c r="C203" s="1582">
        <v>10000</v>
      </c>
      <c r="D203" s="1585"/>
      <c r="E203" s="1585"/>
      <c r="F203" s="1585"/>
      <c r="G203" s="1583"/>
      <c r="H203" s="1583">
        <v>10000</v>
      </c>
      <c r="I203" s="1582">
        <v>7976</v>
      </c>
      <c r="J203" s="1585"/>
      <c r="K203" s="1585"/>
      <c r="L203" s="1585"/>
      <c r="M203" s="1572"/>
      <c r="N203" s="1583">
        <v>7976</v>
      </c>
      <c r="O203" s="1584"/>
      <c r="P203" s="1585">
        <v>7976</v>
      </c>
      <c r="Q203" s="1585"/>
      <c r="R203" s="1585"/>
      <c r="S203" s="1585">
        <v>7976</v>
      </c>
      <c r="T203" s="1585"/>
      <c r="U203" s="1585"/>
      <c r="V203" s="1585"/>
      <c r="W203" s="1585"/>
      <c r="X203" s="1585"/>
      <c r="Y203" s="1585"/>
      <c r="Z203" s="1585"/>
      <c r="AA203" s="1585"/>
      <c r="AB203" s="1585"/>
      <c r="AC203" s="1585"/>
      <c r="AD203" s="1522">
        <v>0</v>
      </c>
    </row>
    <row r="204" spans="1:30" s="1586" customFormat="1" ht="25.5" hidden="1">
      <c r="A204" s="1580" t="s">
        <v>16</v>
      </c>
      <c r="B204" s="1581" t="s">
        <v>517</v>
      </c>
      <c r="C204" s="1582"/>
      <c r="D204" s="1585"/>
      <c r="E204" s="1585"/>
      <c r="F204" s="1585"/>
      <c r="G204" s="1583"/>
      <c r="H204" s="1583"/>
      <c r="I204" s="1582">
        <v>10000</v>
      </c>
      <c r="J204" s="1585"/>
      <c r="K204" s="1585"/>
      <c r="L204" s="1585"/>
      <c r="M204" s="1572"/>
      <c r="N204" s="1583">
        <v>10000</v>
      </c>
      <c r="O204" s="1584"/>
      <c r="P204" s="1585">
        <v>8000</v>
      </c>
      <c r="Q204" s="1585"/>
      <c r="R204" s="1585"/>
      <c r="S204" s="1585">
        <v>8000</v>
      </c>
      <c r="T204" s="1585"/>
      <c r="U204" s="1585"/>
      <c r="V204" s="1585"/>
      <c r="W204" s="1585"/>
      <c r="X204" s="1585"/>
      <c r="Y204" s="1585"/>
      <c r="Z204" s="1585"/>
      <c r="AA204" s="1585"/>
      <c r="AB204" s="1585"/>
      <c r="AC204" s="1585"/>
      <c r="AD204" s="1522">
        <v>0</v>
      </c>
    </row>
    <row r="205" spans="1:30" s="1586" customFormat="1" hidden="1">
      <c r="A205" s="1580" t="s">
        <v>16</v>
      </c>
      <c r="B205" s="1581" t="s">
        <v>516</v>
      </c>
      <c r="C205" s="1582"/>
      <c r="D205" s="1585"/>
      <c r="E205" s="1585"/>
      <c r="F205" s="1585"/>
      <c r="G205" s="1583"/>
      <c r="H205" s="1583"/>
      <c r="I205" s="1582">
        <v>5000</v>
      </c>
      <c r="J205" s="1585"/>
      <c r="K205" s="1585"/>
      <c r="L205" s="1585"/>
      <c r="M205" s="1572"/>
      <c r="N205" s="1583">
        <v>5000</v>
      </c>
      <c r="O205" s="1584"/>
      <c r="P205" s="1585">
        <v>5000</v>
      </c>
      <c r="Q205" s="1585"/>
      <c r="R205" s="1585"/>
      <c r="S205" s="1585">
        <v>5000</v>
      </c>
      <c r="T205" s="1585"/>
      <c r="U205" s="1585"/>
      <c r="V205" s="1585"/>
      <c r="W205" s="1585"/>
      <c r="X205" s="1585"/>
      <c r="Y205" s="1585"/>
      <c r="Z205" s="1585"/>
      <c r="AA205" s="1585"/>
      <c r="AB205" s="1585"/>
      <c r="AC205" s="1585"/>
      <c r="AD205" s="1522">
        <v>0</v>
      </c>
    </row>
    <row r="206" spans="1:30" s="1586" customFormat="1" ht="15" customHeight="1">
      <c r="A206" s="1580">
        <v>2</v>
      </c>
      <c r="B206" s="1581" t="s">
        <v>515</v>
      </c>
      <c r="C206" s="1582">
        <v>40000</v>
      </c>
      <c r="D206" s="1583"/>
      <c r="E206" s="1583"/>
      <c r="F206" s="1583"/>
      <c r="G206" s="1583"/>
      <c r="H206" s="1583">
        <v>40000</v>
      </c>
      <c r="I206" s="1582">
        <v>40000</v>
      </c>
      <c r="J206" s="1583"/>
      <c r="K206" s="1583"/>
      <c r="L206" s="1583"/>
      <c r="M206" s="1572"/>
      <c r="N206" s="1583">
        <v>40000</v>
      </c>
      <c r="O206" s="1584" t="s">
        <v>508</v>
      </c>
      <c r="P206" s="1585">
        <v>40000</v>
      </c>
      <c r="Q206" s="1585"/>
      <c r="R206" s="1585"/>
      <c r="S206" s="1585">
        <v>40000</v>
      </c>
      <c r="T206" s="1585"/>
      <c r="U206" s="1585"/>
      <c r="V206" s="1585"/>
      <c r="W206" s="1585"/>
      <c r="X206" s="1585"/>
      <c r="Y206" s="1585"/>
      <c r="Z206" s="1585"/>
      <c r="AA206" s="1585"/>
      <c r="AB206" s="1585"/>
      <c r="AC206" s="1585"/>
      <c r="AD206" s="1522">
        <v>0</v>
      </c>
    </row>
    <row r="207" spans="1:30" s="1586" customFormat="1" ht="38.25">
      <c r="A207" s="1580">
        <v>3</v>
      </c>
      <c r="B207" s="1581" t="s">
        <v>514</v>
      </c>
      <c r="C207" s="1582">
        <v>1000000</v>
      </c>
      <c r="D207" s="1583"/>
      <c r="E207" s="1583"/>
      <c r="F207" s="1583"/>
      <c r="G207" s="1583"/>
      <c r="H207" s="1583">
        <v>1000000</v>
      </c>
      <c r="I207" s="1582">
        <v>780000</v>
      </c>
      <c r="J207" s="1583"/>
      <c r="K207" s="1583"/>
      <c r="L207" s="1583"/>
      <c r="M207" s="1572"/>
      <c r="N207" s="1583">
        <v>780000</v>
      </c>
      <c r="O207" s="1584"/>
      <c r="P207" s="1585">
        <v>780000</v>
      </c>
      <c r="Q207" s="1585"/>
      <c r="R207" s="1585"/>
      <c r="S207" s="1585">
        <v>780000</v>
      </c>
      <c r="T207" s="1585"/>
      <c r="U207" s="1585"/>
      <c r="V207" s="1585"/>
      <c r="W207" s="1585"/>
      <c r="X207" s="1585"/>
      <c r="Y207" s="1585"/>
      <c r="Z207" s="1585"/>
      <c r="AA207" s="1585"/>
      <c r="AB207" s="1585"/>
      <c r="AC207" s="1585"/>
      <c r="AD207" s="1522">
        <v>0</v>
      </c>
    </row>
    <row r="208" spans="1:30" s="1586" customFormat="1">
      <c r="A208" s="1580"/>
      <c r="B208" s="1581" t="s">
        <v>146</v>
      </c>
      <c r="C208" s="1582"/>
      <c r="D208" s="1583"/>
      <c r="E208" s="1583"/>
      <c r="F208" s="1583"/>
      <c r="G208" s="1583"/>
      <c r="H208" s="1583"/>
      <c r="I208" s="1582"/>
      <c r="J208" s="1583"/>
      <c r="K208" s="1583"/>
      <c r="L208" s="1583"/>
      <c r="M208" s="1572"/>
      <c r="N208" s="1583"/>
      <c r="O208" s="1584"/>
      <c r="P208" s="1585"/>
      <c r="Q208" s="1585"/>
      <c r="R208" s="1585"/>
      <c r="S208" s="1585"/>
      <c r="T208" s="1585"/>
      <c r="U208" s="1585"/>
      <c r="V208" s="1585"/>
      <c r="W208" s="1585"/>
      <c r="X208" s="1585"/>
      <c r="Y208" s="1585"/>
      <c r="Z208" s="1585"/>
      <c r="AA208" s="1585"/>
      <c r="AB208" s="1585"/>
      <c r="AC208" s="1585"/>
      <c r="AD208" s="1522"/>
    </row>
    <row r="209" spans="1:30" s="1586" customFormat="1" hidden="1">
      <c r="A209" s="1580"/>
      <c r="B209" s="1581" t="s">
        <v>513</v>
      </c>
      <c r="C209" s="1582">
        <v>436897</v>
      </c>
      <c r="D209" s="1583"/>
      <c r="E209" s="1583"/>
      <c r="F209" s="1583"/>
      <c r="G209" s="1583"/>
      <c r="H209" s="1583">
        <v>436897</v>
      </c>
      <c r="I209" s="1583">
        <v>245111</v>
      </c>
      <c r="J209" s="1583"/>
      <c r="K209" s="1583"/>
      <c r="L209" s="1583"/>
      <c r="M209" s="1572"/>
      <c r="N209" s="1583">
        <v>245111</v>
      </c>
      <c r="O209" s="1584"/>
      <c r="P209" s="1585">
        <v>245111</v>
      </c>
      <c r="Q209" s="1585"/>
      <c r="R209" s="1585"/>
      <c r="S209" s="1583">
        <v>245111</v>
      </c>
      <c r="T209" s="1585"/>
      <c r="U209" s="1585"/>
      <c r="V209" s="1585"/>
      <c r="W209" s="1585"/>
      <c r="X209" s="1585"/>
      <c r="Y209" s="1585"/>
      <c r="Z209" s="1585"/>
      <c r="AA209" s="1585"/>
      <c r="AB209" s="1585"/>
      <c r="AC209" s="1585"/>
      <c r="AD209" s="1552">
        <v>0</v>
      </c>
    </row>
    <row r="210" spans="1:30" s="1593" customFormat="1" ht="51">
      <c r="A210" s="1587"/>
      <c r="B210" s="1588" t="s">
        <v>512</v>
      </c>
      <c r="C210" s="1589"/>
      <c r="D210" s="1590"/>
      <c r="E210" s="1590"/>
      <c r="F210" s="1590"/>
      <c r="G210" s="1590"/>
      <c r="H210" s="1590"/>
      <c r="I210" s="1589">
        <v>38288</v>
      </c>
      <c r="J210" s="1590"/>
      <c r="K210" s="1590"/>
      <c r="L210" s="1590"/>
      <c r="M210" s="1577"/>
      <c r="N210" s="1590">
        <v>38288</v>
      </c>
      <c r="O210" s="1591" t="s">
        <v>511</v>
      </c>
      <c r="P210" s="1592">
        <v>38288</v>
      </c>
      <c r="Q210" s="1592"/>
      <c r="R210" s="1592"/>
      <c r="S210" s="1592">
        <v>38288</v>
      </c>
      <c r="T210" s="1592"/>
      <c r="U210" s="1592"/>
      <c r="V210" s="1592"/>
      <c r="W210" s="1592"/>
      <c r="X210" s="1592"/>
      <c r="Y210" s="1592"/>
      <c r="Z210" s="1592"/>
      <c r="AA210" s="1592"/>
      <c r="AB210" s="1592"/>
      <c r="AC210" s="1592"/>
      <c r="AD210" s="1552">
        <v>0</v>
      </c>
    </row>
    <row r="211" spans="1:30" s="1593" customFormat="1" ht="63.75">
      <c r="A211" s="1587"/>
      <c r="B211" s="1588" t="s">
        <v>510</v>
      </c>
      <c r="C211" s="1589"/>
      <c r="D211" s="1590"/>
      <c r="E211" s="1590"/>
      <c r="F211" s="1590"/>
      <c r="G211" s="1590"/>
      <c r="H211" s="1590"/>
      <c r="I211" s="1589">
        <v>62014</v>
      </c>
      <c r="J211" s="1590"/>
      <c r="K211" s="1590"/>
      <c r="L211" s="1590"/>
      <c r="M211" s="1577"/>
      <c r="N211" s="1590">
        <v>62014</v>
      </c>
      <c r="O211" s="1594"/>
      <c r="P211" s="1592">
        <v>62014</v>
      </c>
      <c r="Q211" s="1592"/>
      <c r="R211" s="1592"/>
      <c r="S211" s="1592">
        <v>62014</v>
      </c>
      <c r="T211" s="1592"/>
      <c r="U211" s="1592"/>
      <c r="V211" s="1592"/>
      <c r="W211" s="1592"/>
      <c r="X211" s="1592"/>
      <c r="Y211" s="1592"/>
      <c r="Z211" s="1592"/>
      <c r="AA211" s="1592"/>
      <c r="AB211" s="1592"/>
      <c r="AC211" s="1592"/>
      <c r="AD211" s="1552">
        <v>0</v>
      </c>
    </row>
    <row r="212" spans="1:30" s="1593" customFormat="1" ht="63.75">
      <c r="A212" s="1587"/>
      <c r="B212" s="1574" t="s">
        <v>509</v>
      </c>
      <c r="C212" s="1589"/>
      <c r="D212" s="1590"/>
      <c r="E212" s="1590"/>
      <c r="F212" s="1590"/>
      <c r="G212" s="1590"/>
      <c r="H212" s="1590"/>
      <c r="I212" s="1589">
        <v>23766</v>
      </c>
      <c r="J212" s="1590"/>
      <c r="K212" s="1590"/>
      <c r="L212" s="1590"/>
      <c r="M212" s="1577"/>
      <c r="N212" s="1590">
        <v>23766</v>
      </c>
      <c r="O212" s="1591" t="s">
        <v>508</v>
      </c>
      <c r="P212" s="1592">
        <v>23766</v>
      </c>
      <c r="Q212" s="1592"/>
      <c r="R212" s="1592"/>
      <c r="S212" s="1592">
        <v>23766</v>
      </c>
      <c r="T212" s="1592"/>
      <c r="U212" s="1592"/>
      <c r="V212" s="1592"/>
      <c r="W212" s="1592"/>
      <c r="X212" s="1592"/>
      <c r="Y212" s="1592"/>
      <c r="Z212" s="1592"/>
      <c r="AA212" s="1592"/>
      <c r="AB212" s="1592"/>
      <c r="AC212" s="1592"/>
      <c r="AD212" s="1552"/>
    </row>
    <row r="213" spans="1:30" s="1593" customFormat="1" ht="102">
      <c r="A213" s="1587"/>
      <c r="B213" s="1574" t="s">
        <v>507</v>
      </c>
      <c r="C213" s="1589"/>
      <c r="D213" s="1590"/>
      <c r="E213" s="1590"/>
      <c r="F213" s="1590"/>
      <c r="G213" s="1590"/>
      <c r="H213" s="1590"/>
      <c r="I213" s="1589">
        <v>60327</v>
      </c>
      <c r="J213" s="1590"/>
      <c r="K213" s="1590"/>
      <c r="L213" s="1590"/>
      <c r="M213" s="1577"/>
      <c r="N213" s="1590">
        <v>60327</v>
      </c>
      <c r="O213" s="1595"/>
      <c r="P213" s="1592">
        <v>60327</v>
      </c>
      <c r="Q213" s="1592"/>
      <c r="R213" s="1592"/>
      <c r="S213" s="1592">
        <v>60327</v>
      </c>
      <c r="T213" s="1592"/>
      <c r="U213" s="1592"/>
      <c r="V213" s="1592"/>
      <c r="W213" s="1592"/>
      <c r="X213" s="1592"/>
      <c r="Y213" s="1592"/>
      <c r="Z213" s="1592"/>
      <c r="AA213" s="1592"/>
      <c r="AB213" s="1592"/>
      <c r="AC213" s="1592"/>
      <c r="AD213" s="1552"/>
    </row>
    <row r="214" spans="1:30" s="1593" customFormat="1" ht="76.5">
      <c r="A214" s="1587"/>
      <c r="B214" s="1574" t="s">
        <v>506</v>
      </c>
      <c r="C214" s="1589"/>
      <c r="D214" s="1590"/>
      <c r="E214" s="1590"/>
      <c r="F214" s="1590"/>
      <c r="G214" s="1590"/>
      <c r="H214" s="1590"/>
      <c r="I214" s="1589">
        <v>39599</v>
      </c>
      <c r="J214" s="1590"/>
      <c r="K214" s="1590"/>
      <c r="L214" s="1590"/>
      <c r="M214" s="1577"/>
      <c r="N214" s="1590">
        <v>39599</v>
      </c>
      <c r="O214" s="1595"/>
      <c r="P214" s="1592">
        <v>39599</v>
      </c>
      <c r="Q214" s="1592"/>
      <c r="R214" s="1592"/>
      <c r="S214" s="1592">
        <v>39599</v>
      </c>
      <c r="T214" s="1592"/>
      <c r="U214" s="1592"/>
      <c r="V214" s="1592"/>
      <c r="W214" s="1592"/>
      <c r="X214" s="1592"/>
      <c r="Y214" s="1592"/>
      <c r="Z214" s="1592"/>
      <c r="AA214" s="1592"/>
      <c r="AB214" s="1592"/>
      <c r="AC214" s="1592"/>
      <c r="AD214" s="1552"/>
    </row>
    <row r="215" spans="1:30" s="1593" customFormat="1" ht="51">
      <c r="A215" s="1587"/>
      <c r="B215" s="1574" t="s">
        <v>505</v>
      </c>
      <c r="C215" s="1589"/>
      <c r="D215" s="1590"/>
      <c r="E215" s="1590"/>
      <c r="F215" s="1590"/>
      <c r="G215" s="1590"/>
      <c r="H215" s="1590"/>
      <c r="I215" s="1589">
        <v>17796</v>
      </c>
      <c r="J215" s="1590"/>
      <c r="K215" s="1590"/>
      <c r="L215" s="1590"/>
      <c r="M215" s="1577"/>
      <c r="N215" s="1590">
        <v>17796</v>
      </c>
      <c r="O215" s="1595"/>
      <c r="P215" s="1592">
        <v>17796</v>
      </c>
      <c r="Q215" s="1592"/>
      <c r="R215" s="1592"/>
      <c r="S215" s="1592">
        <v>17796</v>
      </c>
      <c r="T215" s="1592"/>
      <c r="U215" s="1592"/>
      <c r="V215" s="1592"/>
      <c r="W215" s="1592"/>
      <c r="X215" s="1592"/>
      <c r="Y215" s="1592"/>
      <c r="Z215" s="1592"/>
      <c r="AA215" s="1592"/>
      <c r="AB215" s="1592"/>
      <c r="AC215" s="1592"/>
      <c r="AD215" s="1552"/>
    </row>
    <row r="216" spans="1:30" s="1593" customFormat="1" ht="76.5">
      <c r="A216" s="1587"/>
      <c r="B216" s="1574" t="s">
        <v>504</v>
      </c>
      <c r="C216" s="1589"/>
      <c r="D216" s="1590"/>
      <c r="E216" s="1590"/>
      <c r="F216" s="1590"/>
      <c r="G216" s="1590"/>
      <c r="H216" s="1590"/>
      <c r="I216" s="1589">
        <v>3321</v>
      </c>
      <c r="J216" s="1590"/>
      <c r="K216" s="1590"/>
      <c r="L216" s="1590"/>
      <c r="M216" s="1577"/>
      <c r="N216" s="1590">
        <v>3321</v>
      </c>
      <c r="O216" s="1594"/>
      <c r="P216" s="1592">
        <v>3321</v>
      </c>
      <c r="Q216" s="1592"/>
      <c r="R216" s="1592"/>
      <c r="S216" s="1592">
        <v>3321</v>
      </c>
      <c r="T216" s="1592"/>
      <c r="U216" s="1592"/>
      <c r="V216" s="1592"/>
      <c r="W216" s="1592"/>
      <c r="X216" s="1592"/>
      <c r="Y216" s="1592"/>
      <c r="Z216" s="1592"/>
      <c r="AA216" s="1592"/>
      <c r="AB216" s="1592"/>
      <c r="AC216" s="1592"/>
      <c r="AD216" s="1552"/>
    </row>
    <row r="217" spans="1:30" s="1586" customFormat="1" hidden="1">
      <c r="A217" s="1580" t="s">
        <v>108</v>
      </c>
      <c r="B217" s="1581" t="s">
        <v>503</v>
      </c>
      <c r="C217" s="1582">
        <v>563103</v>
      </c>
      <c r="D217" s="1583"/>
      <c r="E217" s="1583"/>
      <c r="F217" s="1583"/>
      <c r="G217" s="1583"/>
      <c r="H217" s="1583">
        <v>563103</v>
      </c>
      <c r="I217" s="1582">
        <v>534889</v>
      </c>
      <c r="J217" s="1583"/>
      <c r="K217" s="1583"/>
      <c r="L217" s="1583"/>
      <c r="M217" s="1572"/>
      <c r="N217" s="1583">
        <v>534889</v>
      </c>
      <c r="O217" s="1584"/>
      <c r="P217" s="1585">
        <v>534889</v>
      </c>
      <c r="Q217" s="1585"/>
      <c r="R217" s="1585"/>
      <c r="S217" s="1585">
        <v>534889</v>
      </c>
      <c r="T217" s="1585"/>
      <c r="U217" s="1585"/>
      <c r="V217" s="1585"/>
      <c r="W217" s="1585"/>
      <c r="X217" s="1585"/>
      <c r="Y217" s="1585"/>
      <c r="Z217" s="1585"/>
      <c r="AA217" s="1585"/>
      <c r="AB217" s="1585"/>
      <c r="AC217" s="1585"/>
      <c r="AD217" s="1552">
        <v>0</v>
      </c>
    </row>
    <row r="218" spans="1:30" s="1586" customFormat="1" ht="15.75" customHeight="1">
      <c r="A218" s="1580">
        <v>4</v>
      </c>
      <c r="B218" s="1581" t="s">
        <v>502</v>
      </c>
      <c r="C218" s="1582">
        <v>10000</v>
      </c>
      <c r="D218" s="1583"/>
      <c r="E218" s="1583"/>
      <c r="F218" s="1583"/>
      <c r="G218" s="1583"/>
      <c r="H218" s="1583">
        <v>10000</v>
      </c>
      <c r="I218" s="1582">
        <v>16631</v>
      </c>
      <c r="J218" s="1583"/>
      <c r="K218" s="1583"/>
      <c r="L218" s="1583"/>
      <c r="M218" s="1572"/>
      <c r="N218" s="1583">
        <v>16631</v>
      </c>
      <c r="O218" s="1584"/>
      <c r="P218" s="1585">
        <v>10000</v>
      </c>
      <c r="Q218" s="1585"/>
      <c r="R218" s="1585"/>
      <c r="S218" s="1585">
        <v>10000</v>
      </c>
      <c r="T218" s="1585"/>
      <c r="U218" s="1585"/>
      <c r="V218" s="1585"/>
      <c r="W218" s="1585"/>
      <c r="X218" s="1585"/>
      <c r="Y218" s="1585"/>
      <c r="Z218" s="1585"/>
      <c r="AA218" s="1585"/>
      <c r="AB218" s="1585"/>
      <c r="AC218" s="1585"/>
      <c r="AD218" s="1522">
        <v>0</v>
      </c>
    </row>
    <row r="219" spans="1:30" s="1586" customFormat="1" ht="38.25">
      <c r="A219" s="1580">
        <v>5</v>
      </c>
      <c r="B219" s="1596" t="s">
        <v>501</v>
      </c>
      <c r="C219" s="1582">
        <v>50000</v>
      </c>
      <c r="D219" s="1583"/>
      <c r="E219" s="1583"/>
      <c r="F219" s="1583"/>
      <c r="G219" s="1583"/>
      <c r="H219" s="1583">
        <v>50000</v>
      </c>
      <c r="I219" s="1582">
        <v>50000</v>
      </c>
      <c r="J219" s="1583"/>
      <c r="K219" s="1583"/>
      <c r="L219" s="1583"/>
      <c r="M219" s="1572"/>
      <c r="N219" s="1583">
        <v>50000</v>
      </c>
      <c r="O219" s="1584" t="s">
        <v>493</v>
      </c>
      <c r="P219" s="1585">
        <v>50000</v>
      </c>
      <c r="Q219" s="1585"/>
      <c r="R219" s="1585"/>
      <c r="S219" s="1585">
        <v>50000</v>
      </c>
      <c r="T219" s="1585"/>
      <c r="U219" s="1585"/>
      <c r="V219" s="1585"/>
      <c r="W219" s="1585"/>
      <c r="X219" s="1585"/>
      <c r="Y219" s="1585"/>
      <c r="Z219" s="1585"/>
      <c r="AA219" s="1585"/>
      <c r="AB219" s="1585"/>
      <c r="AC219" s="1585"/>
      <c r="AD219" s="1522">
        <v>0</v>
      </c>
    </row>
    <row r="220" spans="1:30" s="1586" customFormat="1">
      <c r="A220" s="1580">
        <v>6</v>
      </c>
      <c r="B220" s="1596" t="s">
        <v>500</v>
      </c>
      <c r="C220" s="1582">
        <v>4879</v>
      </c>
      <c r="D220" s="1583"/>
      <c r="E220" s="1583"/>
      <c r="F220" s="1583"/>
      <c r="G220" s="1583"/>
      <c r="H220" s="1583">
        <v>4879</v>
      </c>
      <c r="I220" s="1582">
        <v>2706</v>
      </c>
      <c r="J220" s="1583"/>
      <c r="K220" s="1583"/>
      <c r="L220" s="1583"/>
      <c r="M220" s="1572"/>
      <c r="N220" s="1583">
        <v>2706</v>
      </c>
      <c r="O220" s="1584" t="s">
        <v>491</v>
      </c>
      <c r="P220" s="1585">
        <v>2706</v>
      </c>
      <c r="Q220" s="1585"/>
      <c r="R220" s="1585"/>
      <c r="S220" s="1585">
        <v>2706</v>
      </c>
      <c r="T220" s="1585"/>
      <c r="U220" s="1585"/>
      <c r="V220" s="1585"/>
      <c r="W220" s="1585"/>
      <c r="X220" s="1585"/>
      <c r="Y220" s="1585"/>
      <c r="Z220" s="1585"/>
      <c r="AA220" s="1585"/>
      <c r="AB220" s="1585"/>
      <c r="AC220" s="1585"/>
      <c r="AD220" s="1522">
        <v>0</v>
      </c>
    </row>
    <row r="221" spans="1:30" s="1586" customFormat="1">
      <c r="A221" s="1580">
        <v>7</v>
      </c>
      <c r="B221" s="1596" t="s">
        <v>499</v>
      </c>
      <c r="C221" s="1582"/>
      <c r="D221" s="1583"/>
      <c r="E221" s="1583"/>
      <c r="F221" s="1583"/>
      <c r="G221" s="1583"/>
      <c r="H221" s="1583"/>
      <c r="I221" s="1582">
        <v>2000</v>
      </c>
      <c r="J221" s="1583"/>
      <c r="K221" s="1583"/>
      <c r="L221" s="1583"/>
      <c r="M221" s="1572"/>
      <c r="N221" s="1583">
        <v>2000</v>
      </c>
      <c r="O221" s="1584" t="s">
        <v>491</v>
      </c>
      <c r="P221" s="1585">
        <v>2000</v>
      </c>
      <c r="Q221" s="1585"/>
      <c r="R221" s="1585"/>
      <c r="S221" s="1585">
        <v>2000</v>
      </c>
      <c r="T221" s="1585"/>
      <c r="U221" s="1585"/>
      <c r="V221" s="1585"/>
      <c r="W221" s="1585"/>
      <c r="X221" s="1585"/>
      <c r="Y221" s="1585"/>
      <c r="Z221" s="1585"/>
      <c r="AA221" s="1585"/>
      <c r="AB221" s="1585"/>
      <c r="AC221" s="1585"/>
      <c r="AD221" s="1522">
        <v>0</v>
      </c>
    </row>
    <row r="222" spans="1:30" s="1586" customFormat="1" ht="38.25">
      <c r="A222" s="1580">
        <v>8</v>
      </c>
      <c r="B222" s="1596" t="s">
        <v>498</v>
      </c>
      <c r="C222" s="1582"/>
      <c r="D222" s="1583"/>
      <c r="E222" s="1583"/>
      <c r="F222" s="1583"/>
      <c r="G222" s="1583"/>
      <c r="H222" s="1583"/>
      <c r="I222" s="1582">
        <v>4300</v>
      </c>
      <c r="J222" s="1583"/>
      <c r="K222" s="1583"/>
      <c r="L222" s="1583"/>
      <c r="M222" s="1572"/>
      <c r="N222" s="1583">
        <v>4300</v>
      </c>
      <c r="O222" s="1584" t="s">
        <v>497</v>
      </c>
      <c r="P222" s="1585">
        <v>4300</v>
      </c>
      <c r="Q222" s="1585"/>
      <c r="R222" s="1585"/>
      <c r="S222" s="1585">
        <v>4300</v>
      </c>
      <c r="T222" s="1585"/>
      <c r="U222" s="1585"/>
      <c r="V222" s="1585"/>
      <c r="W222" s="1585"/>
      <c r="X222" s="1585"/>
      <c r="Y222" s="1585"/>
      <c r="Z222" s="1585"/>
      <c r="AA222" s="1585"/>
      <c r="AB222" s="1585"/>
      <c r="AC222" s="1585"/>
      <c r="AD222" s="1522">
        <v>0</v>
      </c>
    </row>
    <row r="223" spans="1:30" s="1586" customFormat="1">
      <c r="A223" s="1580">
        <v>9</v>
      </c>
      <c r="B223" s="1596" t="s">
        <v>496</v>
      </c>
      <c r="C223" s="1582">
        <v>18901</v>
      </c>
      <c r="D223" s="1583"/>
      <c r="E223" s="1583"/>
      <c r="F223" s="1583"/>
      <c r="G223" s="1583"/>
      <c r="H223" s="1583">
        <v>18901</v>
      </c>
      <c r="I223" s="1582">
        <v>44821</v>
      </c>
      <c r="J223" s="1583"/>
      <c r="K223" s="1583"/>
      <c r="L223" s="1583"/>
      <c r="M223" s="1572"/>
      <c r="N223" s="1583">
        <v>44821</v>
      </c>
      <c r="O223" s="1584" t="s">
        <v>491</v>
      </c>
      <c r="P223" s="1585">
        <v>44595</v>
      </c>
      <c r="Q223" s="1585"/>
      <c r="R223" s="1585"/>
      <c r="S223" s="1585">
        <v>44595</v>
      </c>
      <c r="T223" s="1585"/>
      <c r="U223" s="1585"/>
      <c r="V223" s="1585"/>
      <c r="W223" s="1585"/>
      <c r="X223" s="1585"/>
      <c r="Y223" s="1585"/>
      <c r="Z223" s="1585"/>
      <c r="AA223" s="1585"/>
      <c r="AB223" s="1585"/>
      <c r="AC223" s="1585"/>
      <c r="AD223" s="1522">
        <v>0</v>
      </c>
    </row>
    <row r="224" spans="1:30" s="1586" customFormat="1" ht="63.75">
      <c r="A224" s="1580">
        <v>10</v>
      </c>
      <c r="B224" s="1596" t="s">
        <v>495</v>
      </c>
      <c r="C224" s="1582"/>
      <c r="D224" s="1583"/>
      <c r="E224" s="1583"/>
      <c r="F224" s="1583"/>
      <c r="G224" s="1583"/>
      <c r="H224" s="1583"/>
      <c r="I224" s="1582">
        <v>12346</v>
      </c>
      <c r="J224" s="1583"/>
      <c r="K224" s="1583"/>
      <c r="L224" s="1583"/>
      <c r="M224" s="1572"/>
      <c r="N224" s="1583">
        <v>12346</v>
      </c>
      <c r="O224" s="1584" t="s">
        <v>491</v>
      </c>
      <c r="P224" s="1585">
        <v>12346</v>
      </c>
      <c r="Q224" s="1585"/>
      <c r="R224" s="1585"/>
      <c r="S224" s="1585">
        <v>12346</v>
      </c>
      <c r="T224" s="1585"/>
      <c r="U224" s="1585"/>
      <c r="V224" s="1585"/>
      <c r="W224" s="1585"/>
      <c r="X224" s="1585"/>
      <c r="Y224" s="1585"/>
      <c r="Z224" s="1585"/>
      <c r="AA224" s="1585"/>
      <c r="AB224" s="1585"/>
      <c r="AC224" s="1585"/>
      <c r="AD224" s="1522">
        <v>0</v>
      </c>
    </row>
    <row r="225" spans="1:30" s="1586" customFormat="1" ht="25.5">
      <c r="A225" s="1580">
        <v>11</v>
      </c>
      <c r="B225" s="1596" t="s">
        <v>494</v>
      </c>
      <c r="C225" s="1582">
        <v>15000</v>
      </c>
      <c r="D225" s="1583"/>
      <c r="E225" s="1583"/>
      <c r="F225" s="1583"/>
      <c r="G225" s="1583"/>
      <c r="H225" s="1583">
        <v>15000</v>
      </c>
      <c r="I225" s="1582">
        <v>10000</v>
      </c>
      <c r="J225" s="1583"/>
      <c r="K225" s="1583"/>
      <c r="L225" s="1583"/>
      <c r="M225" s="1572"/>
      <c r="N225" s="1583">
        <v>10000</v>
      </c>
      <c r="O225" s="1584" t="s">
        <v>493</v>
      </c>
      <c r="P225" s="1585">
        <v>10000</v>
      </c>
      <c r="Q225" s="1585"/>
      <c r="R225" s="1585"/>
      <c r="S225" s="1585">
        <v>10000</v>
      </c>
      <c r="T225" s="1585"/>
      <c r="U225" s="1585"/>
      <c r="V225" s="1585"/>
      <c r="W225" s="1585"/>
      <c r="X225" s="1585"/>
      <c r="Y225" s="1585"/>
      <c r="Z225" s="1585"/>
      <c r="AA225" s="1585"/>
      <c r="AB225" s="1585"/>
      <c r="AC225" s="1585"/>
      <c r="AD225" s="1522">
        <v>0</v>
      </c>
    </row>
    <row r="226" spans="1:30" s="1586" customFormat="1">
      <c r="A226" s="1580">
        <v>12</v>
      </c>
      <c r="B226" s="1581" t="s">
        <v>492</v>
      </c>
      <c r="C226" s="1582">
        <v>8670</v>
      </c>
      <c r="D226" s="1583"/>
      <c r="E226" s="1583"/>
      <c r="F226" s="1583"/>
      <c r="G226" s="1583"/>
      <c r="H226" s="1583">
        <v>8670</v>
      </c>
      <c r="I226" s="1582">
        <v>13076</v>
      </c>
      <c r="J226" s="1583"/>
      <c r="K226" s="1583"/>
      <c r="L226" s="1583"/>
      <c r="M226" s="1572"/>
      <c r="N226" s="1583">
        <v>13076</v>
      </c>
      <c r="O226" s="1584"/>
      <c r="P226" s="1585">
        <v>13076</v>
      </c>
      <c r="Q226" s="1585"/>
      <c r="R226" s="1585"/>
      <c r="S226" s="1585">
        <v>13076</v>
      </c>
      <c r="T226" s="1585"/>
      <c r="U226" s="1585"/>
      <c r="V226" s="1585"/>
      <c r="W226" s="1585"/>
      <c r="X226" s="1585"/>
      <c r="Y226" s="1585"/>
      <c r="Z226" s="1585"/>
      <c r="AA226" s="1585"/>
      <c r="AB226" s="1585"/>
      <c r="AC226" s="1585"/>
      <c r="AD226" s="1522">
        <v>0</v>
      </c>
    </row>
    <row r="227" spans="1:30" s="1593" customFormat="1" ht="13.5">
      <c r="A227" s="1587" t="s">
        <v>16</v>
      </c>
      <c r="B227" s="1588" t="s">
        <v>491</v>
      </c>
      <c r="C227" s="1589">
        <v>3710</v>
      </c>
      <c r="D227" s="1590"/>
      <c r="E227" s="1590"/>
      <c r="F227" s="1590"/>
      <c r="G227" s="1590"/>
      <c r="H227" s="1590">
        <v>3710</v>
      </c>
      <c r="I227" s="1589">
        <v>5271</v>
      </c>
      <c r="J227" s="1590"/>
      <c r="K227" s="1590"/>
      <c r="L227" s="1590"/>
      <c r="M227" s="1577"/>
      <c r="N227" s="1590">
        <v>5271</v>
      </c>
      <c r="O227" s="1597"/>
      <c r="P227" s="1592">
        <v>5271</v>
      </c>
      <c r="Q227" s="1592"/>
      <c r="R227" s="1592"/>
      <c r="S227" s="1592">
        <v>5271</v>
      </c>
      <c r="T227" s="1592"/>
      <c r="U227" s="1592"/>
      <c r="V227" s="1592"/>
      <c r="W227" s="1592"/>
      <c r="X227" s="1592"/>
      <c r="Y227" s="1592"/>
      <c r="Z227" s="1592"/>
      <c r="AA227" s="1592"/>
      <c r="AB227" s="1592"/>
      <c r="AC227" s="1592"/>
      <c r="AD227" s="1524">
        <v>0</v>
      </c>
    </row>
    <row r="228" spans="1:30" s="1593" customFormat="1" ht="25.5">
      <c r="A228" s="1587" t="s">
        <v>16</v>
      </c>
      <c r="B228" s="1588" t="s">
        <v>490</v>
      </c>
      <c r="C228" s="1589">
        <v>4759</v>
      </c>
      <c r="D228" s="1590"/>
      <c r="E228" s="1590"/>
      <c r="F228" s="1590"/>
      <c r="G228" s="1590"/>
      <c r="H228" s="1590">
        <v>4759</v>
      </c>
      <c r="I228" s="1589">
        <v>7805</v>
      </c>
      <c r="J228" s="1590"/>
      <c r="K228" s="1590"/>
      <c r="L228" s="1590"/>
      <c r="M228" s="1577"/>
      <c r="N228" s="1590">
        <v>7805</v>
      </c>
      <c r="O228" s="1597"/>
      <c r="P228" s="1592">
        <v>7805</v>
      </c>
      <c r="Q228" s="1592"/>
      <c r="R228" s="1592"/>
      <c r="S228" s="1592">
        <v>7805</v>
      </c>
      <c r="T228" s="1592"/>
      <c r="U228" s="1592"/>
      <c r="V228" s="1592"/>
      <c r="W228" s="1592"/>
      <c r="X228" s="1592"/>
      <c r="Y228" s="1592"/>
      <c r="Z228" s="1592"/>
      <c r="AA228" s="1592"/>
      <c r="AB228" s="1592"/>
      <c r="AC228" s="1592"/>
      <c r="AD228" s="1524">
        <v>0</v>
      </c>
    </row>
    <row r="229" spans="1:30" s="1586" customFormat="1" ht="25.5">
      <c r="A229" s="1580">
        <v>13</v>
      </c>
      <c r="B229" s="1581" t="s">
        <v>488</v>
      </c>
      <c r="C229" s="1582">
        <v>8805</v>
      </c>
      <c r="D229" s="1583"/>
      <c r="E229" s="1583"/>
      <c r="F229" s="1583"/>
      <c r="G229" s="1583"/>
      <c r="H229" s="1583">
        <v>8805</v>
      </c>
      <c r="I229" s="1582">
        <v>9000</v>
      </c>
      <c r="J229" s="1583"/>
      <c r="K229" s="1583"/>
      <c r="L229" s="1583"/>
      <c r="M229" s="1572"/>
      <c r="N229" s="1583">
        <v>9000</v>
      </c>
      <c r="O229" s="1584" t="s">
        <v>487</v>
      </c>
      <c r="P229" s="1585">
        <v>9000</v>
      </c>
      <c r="Q229" s="1585"/>
      <c r="R229" s="1585"/>
      <c r="S229" s="1563">
        <v>9000</v>
      </c>
      <c r="T229" s="1585"/>
      <c r="U229" s="1585"/>
      <c r="V229" s="1585"/>
      <c r="W229" s="1585"/>
      <c r="X229" s="1585"/>
      <c r="Y229" s="1585"/>
      <c r="Z229" s="1585"/>
      <c r="AA229" s="1585"/>
      <c r="AB229" s="1585"/>
      <c r="AC229" s="1585"/>
      <c r="AD229" s="1522">
        <v>0</v>
      </c>
    </row>
    <row r="230" spans="1:30" s="1586" customFormat="1" ht="25.5">
      <c r="A230" s="1580">
        <v>14</v>
      </c>
      <c r="B230" s="1581" t="s">
        <v>1139</v>
      </c>
      <c r="C230" s="1582"/>
      <c r="D230" s="1583"/>
      <c r="E230" s="1583"/>
      <c r="F230" s="1583"/>
      <c r="G230" s="1583"/>
      <c r="H230" s="1583"/>
      <c r="I230" s="1582"/>
      <c r="J230" s="1583"/>
      <c r="K230" s="1583"/>
      <c r="L230" s="1583"/>
      <c r="M230" s="1572"/>
      <c r="N230" s="1583"/>
      <c r="O230" s="1584"/>
      <c r="P230" s="1585">
        <v>165000</v>
      </c>
      <c r="Q230" s="1585"/>
      <c r="R230" s="1585"/>
      <c r="S230" s="1563">
        <v>165000</v>
      </c>
      <c r="T230" s="1585"/>
      <c r="U230" s="1585"/>
      <c r="V230" s="1585"/>
      <c r="W230" s="1585"/>
      <c r="X230" s="1585"/>
      <c r="Y230" s="1585"/>
      <c r="Z230" s="1585"/>
      <c r="AA230" s="1585"/>
      <c r="AB230" s="1585"/>
      <c r="AC230" s="1585"/>
      <c r="AD230" s="1522"/>
    </row>
    <row r="231" spans="1:30" s="1586" customFormat="1">
      <c r="A231" s="1580">
        <v>15</v>
      </c>
      <c r="B231" s="1596" t="s">
        <v>486</v>
      </c>
      <c r="C231" s="1582">
        <v>10298</v>
      </c>
      <c r="D231" s="1583"/>
      <c r="E231" s="1583"/>
      <c r="F231" s="1583"/>
      <c r="G231" s="1583"/>
      <c r="H231" s="1583">
        <v>10298</v>
      </c>
      <c r="I231" s="1582">
        <v>10000</v>
      </c>
      <c r="J231" s="1583"/>
      <c r="K231" s="1583"/>
      <c r="L231" s="1583"/>
      <c r="M231" s="1572"/>
      <c r="N231" s="1583">
        <v>10000</v>
      </c>
      <c r="O231" s="1584"/>
      <c r="P231" s="1585">
        <v>10000</v>
      </c>
      <c r="Q231" s="1585"/>
      <c r="R231" s="1585"/>
      <c r="S231" s="1585">
        <v>10000</v>
      </c>
      <c r="T231" s="1585"/>
      <c r="U231" s="1585"/>
      <c r="V231" s="1585"/>
      <c r="W231" s="1585"/>
      <c r="X231" s="1585"/>
      <c r="Y231" s="1585"/>
      <c r="Z231" s="1585"/>
      <c r="AA231" s="1585"/>
      <c r="AB231" s="1585"/>
      <c r="AC231" s="1585"/>
      <c r="AD231" s="1522">
        <v>0</v>
      </c>
    </row>
    <row r="232" spans="1:30" s="1553" customFormat="1">
      <c r="A232" s="1569" t="s">
        <v>25</v>
      </c>
      <c r="B232" s="1567" t="s">
        <v>485</v>
      </c>
      <c r="C232" s="1567">
        <v>1048693</v>
      </c>
      <c r="D232" s="1567">
        <v>0</v>
      </c>
      <c r="E232" s="1567">
        <v>0</v>
      </c>
      <c r="F232" s="1567">
        <v>0</v>
      </c>
      <c r="G232" s="1567">
        <v>0</v>
      </c>
      <c r="H232" s="1567">
        <v>1048693</v>
      </c>
      <c r="I232" s="1567">
        <v>1013265</v>
      </c>
      <c r="J232" s="1567">
        <v>0</v>
      </c>
      <c r="K232" s="1567">
        <v>0</v>
      </c>
      <c r="L232" s="1567">
        <v>0</v>
      </c>
      <c r="M232" s="1568">
        <v>0</v>
      </c>
      <c r="N232" s="1567">
        <v>1013265</v>
      </c>
      <c r="O232" s="1551"/>
      <c r="P232" s="1565">
        <v>1013265</v>
      </c>
      <c r="Q232" s="1565"/>
      <c r="R232" s="1565"/>
      <c r="S232" s="1565"/>
      <c r="T232" s="1565">
        <v>1013265</v>
      </c>
      <c r="U232" s="1565"/>
      <c r="V232" s="1565"/>
      <c r="W232" s="1565"/>
      <c r="X232" s="1565"/>
      <c r="Y232" s="1565"/>
      <c r="Z232" s="1565"/>
      <c r="AA232" s="1565"/>
      <c r="AB232" s="1565"/>
      <c r="AC232" s="1565"/>
      <c r="AD232" s="1552">
        <v>0</v>
      </c>
    </row>
    <row r="233" spans="1:30" s="1586" customFormat="1">
      <c r="A233" s="1580">
        <v>1</v>
      </c>
      <c r="B233" s="1581" t="s">
        <v>484</v>
      </c>
      <c r="C233" s="1582">
        <v>3077</v>
      </c>
      <c r="D233" s="1583"/>
      <c r="E233" s="1583"/>
      <c r="F233" s="1583"/>
      <c r="G233" s="1583"/>
      <c r="H233" s="1583">
        <v>3077</v>
      </c>
      <c r="I233" s="1582">
        <v>4000</v>
      </c>
      <c r="J233" s="1583"/>
      <c r="K233" s="1583"/>
      <c r="L233" s="1583"/>
      <c r="M233" s="1572"/>
      <c r="N233" s="1583">
        <v>4000</v>
      </c>
      <c r="O233" s="1584"/>
      <c r="P233" s="1585">
        <v>4000</v>
      </c>
      <c r="Q233" s="1585"/>
      <c r="R233" s="1585"/>
      <c r="S233" s="1585"/>
      <c r="T233" s="1585">
        <v>4000</v>
      </c>
      <c r="U233" s="1585"/>
      <c r="V233" s="1585"/>
      <c r="W233" s="1585"/>
      <c r="X233" s="1585"/>
      <c r="Y233" s="1585"/>
      <c r="Z233" s="1585"/>
      <c r="AA233" s="1585"/>
      <c r="AB233" s="1585"/>
      <c r="AC233" s="1585"/>
      <c r="AD233" s="1522">
        <v>0</v>
      </c>
    </row>
    <row r="234" spans="1:30" s="1586" customFormat="1" ht="38.25" hidden="1">
      <c r="A234" s="1580"/>
      <c r="B234" s="1581" t="s">
        <v>483</v>
      </c>
      <c r="C234" s="1582">
        <v>1177</v>
      </c>
      <c r="D234" s="1583"/>
      <c r="E234" s="1583"/>
      <c r="F234" s="1583"/>
      <c r="G234" s="1583"/>
      <c r="H234" s="1583">
        <v>1177</v>
      </c>
      <c r="I234" s="1582">
        <v>1279</v>
      </c>
      <c r="J234" s="1583"/>
      <c r="K234" s="1583"/>
      <c r="L234" s="1583"/>
      <c r="M234" s="1572"/>
      <c r="N234" s="1583">
        <v>1279</v>
      </c>
      <c r="O234" s="1598" t="s">
        <v>482</v>
      </c>
      <c r="P234" s="1585">
        <v>1279</v>
      </c>
      <c r="Q234" s="1585"/>
      <c r="R234" s="1585"/>
      <c r="S234" s="1585"/>
      <c r="T234" s="1585">
        <v>1279</v>
      </c>
      <c r="U234" s="1585"/>
      <c r="V234" s="1585"/>
      <c r="W234" s="1585"/>
      <c r="X234" s="1585"/>
      <c r="Y234" s="1585"/>
      <c r="Z234" s="1585"/>
      <c r="AA234" s="1585"/>
      <c r="AB234" s="1585"/>
      <c r="AC234" s="1585"/>
      <c r="AD234" s="1522">
        <v>0</v>
      </c>
    </row>
    <row r="235" spans="1:30" s="1586" customFormat="1" ht="51" hidden="1">
      <c r="A235" s="1580"/>
      <c r="B235" s="1581" t="s">
        <v>481</v>
      </c>
      <c r="C235" s="1582">
        <v>1000</v>
      </c>
      <c r="D235" s="1583"/>
      <c r="E235" s="1583"/>
      <c r="F235" s="1583"/>
      <c r="G235" s="1583"/>
      <c r="H235" s="1583">
        <v>1000</v>
      </c>
      <c r="I235" s="1582">
        <v>1475</v>
      </c>
      <c r="J235" s="1583"/>
      <c r="K235" s="1583"/>
      <c r="L235" s="1583"/>
      <c r="M235" s="1572"/>
      <c r="N235" s="1583">
        <v>1475</v>
      </c>
      <c r="O235" s="1599"/>
      <c r="P235" s="1585">
        <v>1475</v>
      </c>
      <c r="Q235" s="1585"/>
      <c r="R235" s="1585"/>
      <c r="S235" s="1585"/>
      <c r="T235" s="1585">
        <v>1475</v>
      </c>
      <c r="U235" s="1585"/>
      <c r="V235" s="1585"/>
      <c r="W235" s="1585"/>
      <c r="X235" s="1585"/>
      <c r="Y235" s="1585"/>
      <c r="Z235" s="1585"/>
      <c r="AA235" s="1585"/>
      <c r="AB235" s="1585"/>
      <c r="AC235" s="1585"/>
      <c r="AD235" s="1522">
        <v>0</v>
      </c>
    </row>
    <row r="236" spans="1:30" s="1586" customFormat="1" ht="25.5" hidden="1">
      <c r="A236" s="1580"/>
      <c r="B236" s="1581" t="s">
        <v>480</v>
      </c>
      <c r="C236" s="1582">
        <v>650</v>
      </c>
      <c r="D236" s="1583"/>
      <c r="E236" s="1583"/>
      <c r="F236" s="1583"/>
      <c r="G236" s="1583"/>
      <c r="H236" s="1583">
        <v>650</v>
      </c>
      <c r="I236" s="1582">
        <v>946</v>
      </c>
      <c r="J236" s="1583"/>
      <c r="K236" s="1583"/>
      <c r="L236" s="1583"/>
      <c r="M236" s="1572"/>
      <c r="N236" s="1583">
        <v>946</v>
      </c>
      <c r="O236" s="1599"/>
      <c r="P236" s="1585">
        <v>946</v>
      </c>
      <c r="Q236" s="1585"/>
      <c r="R236" s="1585"/>
      <c r="S236" s="1585"/>
      <c r="T236" s="1585">
        <v>946</v>
      </c>
      <c r="U236" s="1585"/>
      <c r="V236" s="1585"/>
      <c r="W236" s="1585"/>
      <c r="X236" s="1585"/>
      <c r="Y236" s="1585"/>
      <c r="Z236" s="1585"/>
      <c r="AA236" s="1585"/>
      <c r="AB236" s="1585"/>
      <c r="AC236" s="1585"/>
      <c r="AD236" s="1522">
        <v>0</v>
      </c>
    </row>
    <row r="237" spans="1:30" s="1586" customFormat="1" ht="25.5" hidden="1">
      <c r="A237" s="1580"/>
      <c r="B237" s="1581" t="s">
        <v>479</v>
      </c>
      <c r="C237" s="1582">
        <v>250</v>
      </c>
      <c r="D237" s="1583"/>
      <c r="E237" s="1583"/>
      <c r="F237" s="1583"/>
      <c r="G237" s="1583"/>
      <c r="H237" s="1583">
        <v>250</v>
      </c>
      <c r="I237" s="1582">
        <v>300</v>
      </c>
      <c r="J237" s="1583"/>
      <c r="K237" s="1583"/>
      <c r="L237" s="1583"/>
      <c r="M237" s="1572"/>
      <c r="N237" s="1583">
        <v>300</v>
      </c>
      <c r="O237" s="1600"/>
      <c r="P237" s="1585">
        <v>300</v>
      </c>
      <c r="Q237" s="1585"/>
      <c r="R237" s="1585"/>
      <c r="S237" s="1585"/>
      <c r="T237" s="1585">
        <v>300</v>
      </c>
      <c r="U237" s="1585"/>
      <c r="V237" s="1585"/>
      <c r="W237" s="1585"/>
      <c r="X237" s="1585"/>
      <c r="Y237" s="1585"/>
      <c r="Z237" s="1585"/>
      <c r="AA237" s="1585"/>
      <c r="AB237" s="1585"/>
      <c r="AC237" s="1585"/>
      <c r="AD237" s="1522">
        <v>0</v>
      </c>
    </row>
    <row r="238" spans="1:30" ht="25.5">
      <c r="A238" s="1570">
        <v>2</v>
      </c>
      <c r="B238" s="1571" t="s">
        <v>478</v>
      </c>
      <c r="C238" s="1560">
        <v>1000000</v>
      </c>
      <c r="D238" s="1559"/>
      <c r="E238" s="1559"/>
      <c r="F238" s="1559"/>
      <c r="G238" s="1559"/>
      <c r="H238" s="1559">
        <v>1000000</v>
      </c>
      <c r="I238" s="1560">
        <v>960000</v>
      </c>
      <c r="J238" s="1559"/>
      <c r="K238" s="1559"/>
      <c r="L238" s="1559"/>
      <c r="M238" s="1572"/>
      <c r="N238" s="1559">
        <v>960000</v>
      </c>
      <c r="O238" s="1562"/>
      <c r="P238" s="1559">
        <v>960000</v>
      </c>
      <c r="Q238" s="1559">
        <v>0</v>
      </c>
      <c r="R238" s="1559">
        <v>0</v>
      </c>
      <c r="S238" s="1559">
        <v>0</v>
      </c>
      <c r="T238" s="1559">
        <v>960000</v>
      </c>
      <c r="U238" s="1559">
        <v>0</v>
      </c>
      <c r="V238" s="1559">
        <v>0</v>
      </c>
      <c r="W238" s="1559">
        <v>0</v>
      </c>
      <c r="X238" s="1559">
        <v>0</v>
      </c>
      <c r="Y238" s="1559">
        <v>0</v>
      </c>
      <c r="Z238" s="1559">
        <v>0</v>
      </c>
      <c r="AA238" s="1559">
        <v>0</v>
      </c>
      <c r="AB238" s="1559">
        <v>0</v>
      </c>
      <c r="AC238" s="1559">
        <v>0</v>
      </c>
      <c r="AD238" s="1522">
        <v>0</v>
      </c>
    </row>
    <row r="239" spans="1:30">
      <c r="A239" s="1570"/>
      <c r="B239" s="1571" t="s">
        <v>146</v>
      </c>
      <c r="C239" s="1560"/>
      <c r="D239" s="1559"/>
      <c r="E239" s="1559"/>
      <c r="F239" s="1559"/>
      <c r="G239" s="1559"/>
      <c r="H239" s="1559"/>
      <c r="I239" s="1560"/>
      <c r="J239" s="1559"/>
      <c r="K239" s="1559"/>
      <c r="L239" s="1559"/>
      <c r="M239" s="1572"/>
      <c r="N239" s="1559"/>
      <c r="O239" s="1562"/>
      <c r="P239" s="1559"/>
      <c r="Q239" s="1559"/>
      <c r="R239" s="1559"/>
      <c r="S239" s="1559"/>
      <c r="T239" s="1559"/>
      <c r="U239" s="1559"/>
      <c r="V239" s="1559"/>
      <c r="W239" s="1559"/>
      <c r="X239" s="1559"/>
      <c r="Y239" s="1559"/>
      <c r="Z239" s="1559"/>
      <c r="AA239" s="1559"/>
      <c r="AB239" s="1559"/>
      <c r="AC239" s="1559"/>
      <c r="AD239" s="1522"/>
    </row>
    <row r="240" spans="1:30" hidden="1">
      <c r="A240" s="1570"/>
      <c r="B240" s="1571" t="s">
        <v>146</v>
      </c>
      <c r="C240" s="1560">
        <v>365625</v>
      </c>
      <c r="D240" s="1559"/>
      <c r="E240" s="1559"/>
      <c r="F240" s="1559"/>
      <c r="G240" s="1559"/>
      <c r="H240" s="1559">
        <v>365625</v>
      </c>
      <c r="I240" s="1560">
        <v>429673</v>
      </c>
      <c r="J240" s="1559"/>
      <c r="K240" s="1559"/>
      <c r="L240" s="1559"/>
      <c r="M240" s="1572"/>
      <c r="N240" s="1559">
        <v>429673</v>
      </c>
      <c r="O240" s="1562"/>
      <c r="P240" s="1563">
        <v>429673</v>
      </c>
      <c r="Q240" s="1563"/>
      <c r="R240" s="1563"/>
      <c r="S240" s="1563"/>
      <c r="T240" s="1559">
        <v>429673</v>
      </c>
      <c r="U240" s="1563"/>
      <c r="V240" s="1563"/>
      <c r="W240" s="1563"/>
      <c r="X240" s="1563"/>
      <c r="Y240" s="1563"/>
      <c r="Z240" s="1563"/>
      <c r="AA240" s="1563"/>
      <c r="AB240" s="1563"/>
      <c r="AC240" s="1563"/>
      <c r="AD240" s="1522">
        <v>0</v>
      </c>
    </row>
    <row r="241" spans="1:30">
      <c r="A241" s="1570" t="s">
        <v>106</v>
      </c>
      <c r="B241" s="1571" t="s">
        <v>477</v>
      </c>
      <c r="C241" s="1560"/>
      <c r="D241" s="1559"/>
      <c r="E241" s="1559"/>
      <c r="F241" s="1559"/>
      <c r="G241" s="1559"/>
      <c r="H241" s="1559"/>
      <c r="I241" s="1560"/>
      <c r="J241" s="1559"/>
      <c r="K241" s="1559"/>
      <c r="L241" s="1559"/>
      <c r="M241" s="1572"/>
      <c r="N241" s="1559"/>
      <c r="O241" s="1562"/>
      <c r="P241" s="1563"/>
      <c r="Q241" s="1563"/>
      <c r="R241" s="1563"/>
      <c r="S241" s="1563"/>
      <c r="T241" s="1559"/>
      <c r="U241" s="1563"/>
      <c r="V241" s="1563"/>
      <c r="W241" s="1563"/>
      <c r="X241" s="1563"/>
      <c r="Y241" s="1563"/>
      <c r="Z241" s="1563"/>
      <c r="AA241" s="1563"/>
      <c r="AB241" s="1563"/>
      <c r="AC241" s="1563"/>
      <c r="AD241" s="1522">
        <v>0</v>
      </c>
    </row>
    <row r="242" spans="1:30" s="1579" customFormat="1" ht="51">
      <c r="A242" s="1573"/>
      <c r="B242" s="1574" t="s">
        <v>476</v>
      </c>
      <c r="C242" s="1575"/>
      <c r="D242" s="1576"/>
      <c r="E242" s="1576"/>
      <c r="F242" s="1576"/>
      <c r="G242" s="1576"/>
      <c r="H242" s="1576"/>
      <c r="I242" s="1575">
        <v>10</v>
      </c>
      <c r="J242" s="1576"/>
      <c r="K242" s="1576"/>
      <c r="L242" s="1576"/>
      <c r="M242" s="1577"/>
      <c r="N242" s="1576">
        <v>10</v>
      </c>
      <c r="O242" s="1578" t="s">
        <v>467</v>
      </c>
      <c r="P242" s="1566">
        <v>10</v>
      </c>
      <c r="Q242" s="1566"/>
      <c r="R242" s="1566"/>
      <c r="S242" s="1566"/>
      <c r="T242" s="1566">
        <v>10</v>
      </c>
      <c r="U242" s="1566"/>
      <c r="V242" s="1566"/>
      <c r="W242" s="1566"/>
      <c r="X242" s="1566"/>
      <c r="Y242" s="1566"/>
      <c r="Z242" s="1566"/>
      <c r="AA242" s="1566"/>
      <c r="AB242" s="1566"/>
      <c r="AC242" s="1566"/>
      <c r="AD242" s="1552">
        <v>0</v>
      </c>
    </row>
    <row r="243" spans="1:30" s="1579" customFormat="1" ht="63.75">
      <c r="A243" s="1573"/>
      <c r="B243" s="1574" t="s">
        <v>475</v>
      </c>
      <c r="C243" s="1575"/>
      <c r="D243" s="1576"/>
      <c r="E243" s="1576"/>
      <c r="F243" s="1576"/>
      <c r="G243" s="1576"/>
      <c r="H243" s="1576"/>
      <c r="I243" s="1575">
        <v>41266</v>
      </c>
      <c r="J243" s="1576"/>
      <c r="K243" s="1576"/>
      <c r="L243" s="1576"/>
      <c r="M243" s="1577"/>
      <c r="N243" s="1576">
        <v>41266</v>
      </c>
      <c r="O243" s="1578" t="s">
        <v>347</v>
      </c>
      <c r="P243" s="1566">
        <v>41266</v>
      </c>
      <c r="Q243" s="1566"/>
      <c r="R243" s="1566"/>
      <c r="S243" s="1566"/>
      <c r="T243" s="1566">
        <v>41266</v>
      </c>
      <c r="U243" s="1566"/>
      <c r="V243" s="1566"/>
      <c r="W243" s="1566"/>
      <c r="X243" s="1566"/>
      <c r="Y243" s="1566"/>
      <c r="Z243" s="1566"/>
      <c r="AA243" s="1566"/>
      <c r="AB243" s="1566"/>
      <c r="AC243" s="1566"/>
      <c r="AD243" s="1552">
        <v>0</v>
      </c>
    </row>
    <row r="244" spans="1:30" s="1579" customFormat="1" ht="63.75">
      <c r="A244" s="1573"/>
      <c r="B244" s="1574" t="s">
        <v>474</v>
      </c>
      <c r="C244" s="1575"/>
      <c r="D244" s="1576"/>
      <c r="E244" s="1576"/>
      <c r="F244" s="1576"/>
      <c r="G244" s="1576"/>
      <c r="H244" s="1576"/>
      <c r="I244" s="1575">
        <v>90870</v>
      </c>
      <c r="J244" s="1576"/>
      <c r="K244" s="1576"/>
      <c r="L244" s="1576"/>
      <c r="M244" s="1577"/>
      <c r="N244" s="1576">
        <v>90870</v>
      </c>
      <c r="O244" s="1578" t="s">
        <v>347</v>
      </c>
      <c r="P244" s="1566">
        <v>90870</v>
      </c>
      <c r="Q244" s="1566"/>
      <c r="R244" s="1566"/>
      <c r="S244" s="1566"/>
      <c r="T244" s="1566">
        <v>90870</v>
      </c>
      <c r="U244" s="1566"/>
      <c r="V244" s="1566"/>
      <c r="W244" s="1566"/>
      <c r="X244" s="1566"/>
      <c r="Y244" s="1566"/>
      <c r="Z244" s="1566"/>
      <c r="AA244" s="1566"/>
      <c r="AB244" s="1566"/>
      <c r="AC244" s="1566"/>
      <c r="AD244" s="1552">
        <v>0</v>
      </c>
    </row>
    <row r="245" spans="1:30" s="1579" customFormat="1" ht="51">
      <c r="A245" s="1573"/>
      <c r="B245" s="1574" t="s">
        <v>473</v>
      </c>
      <c r="C245" s="1575"/>
      <c r="D245" s="1576"/>
      <c r="E245" s="1576"/>
      <c r="F245" s="1576"/>
      <c r="G245" s="1576"/>
      <c r="H245" s="1576"/>
      <c r="I245" s="1575">
        <v>33298</v>
      </c>
      <c r="J245" s="1576"/>
      <c r="K245" s="1576"/>
      <c r="L245" s="1576"/>
      <c r="M245" s="1577"/>
      <c r="N245" s="1576">
        <v>33298</v>
      </c>
      <c r="O245" s="1578" t="s">
        <v>347</v>
      </c>
      <c r="P245" s="1566">
        <v>33298</v>
      </c>
      <c r="Q245" s="1566"/>
      <c r="R245" s="1566"/>
      <c r="S245" s="1566"/>
      <c r="T245" s="1566">
        <v>33298</v>
      </c>
      <c r="U245" s="1566"/>
      <c r="V245" s="1566"/>
      <c r="W245" s="1566"/>
      <c r="X245" s="1566"/>
      <c r="Y245" s="1566"/>
      <c r="Z245" s="1566"/>
      <c r="AA245" s="1566"/>
      <c r="AB245" s="1566"/>
      <c r="AC245" s="1566"/>
      <c r="AD245" s="1552">
        <v>0</v>
      </c>
    </row>
    <row r="246" spans="1:30" s="1579" customFormat="1" ht="63.75">
      <c r="A246" s="1573"/>
      <c r="B246" s="1574" t="s">
        <v>472</v>
      </c>
      <c r="C246" s="1575"/>
      <c r="D246" s="1576"/>
      <c r="E246" s="1576"/>
      <c r="F246" s="1576"/>
      <c r="G246" s="1576"/>
      <c r="H246" s="1576"/>
      <c r="I246" s="1575">
        <v>20069</v>
      </c>
      <c r="J246" s="1576"/>
      <c r="K246" s="1576"/>
      <c r="L246" s="1576"/>
      <c r="M246" s="1577"/>
      <c r="N246" s="1576">
        <v>20069</v>
      </c>
      <c r="O246" s="1578" t="s">
        <v>319</v>
      </c>
      <c r="P246" s="1566">
        <v>20069</v>
      </c>
      <c r="Q246" s="1566"/>
      <c r="R246" s="1566"/>
      <c r="S246" s="1566"/>
      <c r="T246" s="1566">
        <v>20069</v>
      </c>
      <c r="U246" s="1566"/>
      <c r="V246" s="1566"/>
      <c r="W246" s="1566"/>
      <c r="X246" s="1566"/>
      <c r="Y246" s="1566"/>
      <c r="Z246" s="1566"/>
      <c r="AA246" s="1566"/>
      <c r="AB246" s="1566"/>
      <c r="AC246" s="1566"/>
      <c r="AD246" s="1552">
        <v>0</v>
      </c>
    </row>
    <row r="247" spans="1:30" s="1579" customFormat="1" ht="63.75">
      <c r="A247" s="1573"/>
      <c r="B247" s="1574" t="s">
        <v>471</v>
      </c>
      <c r="C247" s="1575"/>
      <c r="D247" s="1576"/>
      <c r="E247" s="1576"/>
      <c r="F247" s="1576"/>
      <c r="G247" s="1576"/>
      <c r="H247" s="1576"/>
      <c r="I247" s="1575">
        <v>89416</v>
      </c>
      <c r="J247" s="1576"/>
      <c r="K247" s="1576"/>
      <c r="L247" s="1576"/>
      <c r="M247" s="1577"/>
      <c r="N247" s="1576">
        <v>89416</v>
      </c>
      <c r="O247" s="1578" t="s">
        <v>347</v>
      </c>
      <c r="P247" s="1566">
        <v>89416</v>
      </c>
      <c r="Q247" s="1566"/>
      <c r="R247" s="1566"/>
      <c r="S247" s="1566"/>
      <c r="T247" s="1566">
        <v>89416</v>
      </c>
      <c r="U247" s="1566"/>
      <c r="V247" s="1566"/>
      <c r="W247" s="1566"/>
      <c r="X247" s="1566"/>
      <c r="Y247" s="1566"/>
      <c r="Z247" s="1566"/>
      <c r="AA247" s="1566"/>
      <c r="AB247" s="1566"/>
      <c r="AC247" s="1566"/>
      <c r="AD247" s="1552">
        <v>0</v>
      </c>
    </row>
    <row r="248" spans="1:30" s="1579" customFormat="1" ht="51">
      <c r="A248" s="1573"/>
      <c r="B248" s="1574" t="s">
        <v>470</v>
      </c>
      <c r="C248" s="1575"/>
      <c r="D248" s="1576"/>
      <c r="E248" s="1576"/>
      <c r="F248" s="1576"/>
      <c r="G248" s="1576"/>
      <c r="H248" s="1576"/>
      <c r="I248" s="1575">
        <v>150546</v>
      </c>
      <c r="J248" s="1576"/>
      <c r="K248" s="1576"/>
      <c r="L248" s="1576"/>
      <c r="M248" s="1577"/>
      <c r="N248" s="1576">
        <v>150546</v>
      </c>
      <c r="O248" s="1578" t="s">
        <v>347</v>
      </c>
      <c r="P248" s="1566">
        <v>150546</v>
      </c>
      <c r="Q248" s="1566"/>
      <c r="R248" s="1566"/>
      <c r="S248" s="1566"/>
      <c r="T248" s="1566">
        <v>150546</v>
      </c>
      <c r="U248" s="1566"/>
      <c r="V248" s="1566"/>
      <c r="W248" s="1566"/>
      <c r="X248" s="1566"/>
      <c r="Y248" s="1566"/>
      <c r="Z248" s="1566"/>
      <c r="AA248" s="1566"/>
      <c r="AB248" s="1566"/>
      <c r="AC248" s="1566"/>
      <c r="AD248" s="1552">
        <v>0</v>
      </c>
    </row>
    <row r="249" spans="1:30">
      <c r="A249" s="1570" t="s">
        <v>108</v>
      </c>
      <c r="B249" s="1571" t="s">
        <v>469</v>
      </c>
      <c r="C249" s="1560"/>
      <c r="D249" s="1559"/>
      <c r="E249" s="1559"/>
      <c r="F249" s="1559"/>
      <c r="G249" s="1559"/>
      <c r="H249" s="1559"/>
      <c r="I249" s="1560"/>
      <c r="J249" s="1559"/>
      <c r="K249" s="1559"/>
      <c r="L249" s="1559"/>
      <c r="M249" s="1572"/>
      <c r="N249" s="1559"/>
      <c r="O249" s="1562"/>
      <c r="P249" s="1563"/>
      <c r="Q249" s="1563"/>
      <c r="R249" s="1563"/>
      <c r="S249" s="1563"/>
      <c r="T249" s="1563"/>
      <c r="U249" s="1563"/>
      <c r="V249" s="1563"/>
      <c r="W249" s="1563"/>
      <c r="X249" s="1563"/>
      <c r="Y249" s="1563"/>
      <c r="Z249" s="1563"/>
      <c r="AA249" s="1563"/>
      <c r="AB249" s="1563"/>
      <c r="AC249" s="1563"/>
      <c r="AD249" s="1522">
        <v>0</v>
      </c>
    </row>
    <row r="250" spans="1:30" s="1579" customFormat="1" ht="38.25">
      <c r="A250" s="1573"/>
      <c r="B250" s="1574" t="s">
        <v>468</v>
      </c>
      <c r="C250" s="1575"/>
      <c r="D250" s="1576"/>
      <c r="E250" s="1576"/>
      <c r="F250" s="1576"/>
      <c r="G250" s="1576"/>
      <c r="H250" s="1576"/>
      <c r="I250" s="1575">
        <v>3400</v>
      </c>
      <c r="J250" s="1576"/>
      <c r="K250" s="1576"/>
      <c r="L250" s="1576"/>
      <c r="M250" s="1577"/>
      <c r="N250" s="1576">
        <v>3400</v>
      </c>
      <c r="O250" s="1578" t="s">
        <v>467</v>
      </c>
      <c r="P250" s="1566">
        <v>3400</v>
      </c>
      <c r="Q250" s="1566"/>
      <c r="R250" s="1566"/>
      <c r="S250" s="1566"/>
      <c r="T250" s="1566">
        <v>3400</v>
      </c>
      <c r="U250" s="1566"/>
      <c r="V250" s="1566"/>
      <c r="W250" s="1566"/>
      <c r="X250" s="1566"/>
      <c r="Y250" s="1566"/>
      <c r="Z250" s="1566"/>
      <c r="AA250" s="1566"/>
      <c r="AB250" s="1566"/>
      <c r="AC250" s="1566"/>
      <c r="AD250" s="1552">
        <v>0</v>
      </c>
    </row>
    <row r="251" spans="1:30" s="1579" customFormat="1" ht="51">
      <c r="A251" s="1573"/>
      <c r="B251" s="1574" t="s">
        <v>466</v>
      </c>
      <c r="C251" s="1575"/>
      <c r="D251" s="1576"/>
      <c r="E251" s="1576"/>
      <c r="F251" s="1576"/>
      <c r="G251" s="1576"/>
      <c r="H251" s="1576"/>
      <c r="I251" s="1575">
        <v>798</v>
      </c>
      <c r="J251" s="1576"/>
      <c r="K251" s="1576"/>
      <c r="L251" s="1576"/>
      <c r="M251" s="1577"/>
      <c r="N251" s="1576">
        <v>798</v>
      </c>
      <c r="O251" s="1578" t="s">
        <v>254</v>
      </c>
      <c r="P251" s="1566">
        <v>798</v>
      </c>
      <c r="Q251" s="1566"/>
      <c r="R251" s="1566"/>
      <c r="S251" s="1566"/>
      <c r="T251" s="1566">
        <v>798</v>
      </c>
      <c r="U251" s="1566"/>
      <c r="V251" s="1566"/>
      <c r="W251" s="1566"/>
      <c r="X251" s="1566"/>
      <c r="Y251" s="1566"/>
      <c r="Z251" s="1566"/>
      <c r="AA251" s="1566"/>
      <c r="AB251" s="1566"/>
      <c r="AC251" s="1566"/>
      <c r="AD251" s="1552">
        <v>0</v>
      </c>
    </row>
    <row r="252" spans="1:30" s="1553" customFormat="1" hidden="1">
      <c r="A252" s="1569" t="s">
        <v>108</v>
      </c>
      <c r="B252" s="1555" t="s">
        <v>465</v>
      </c>
      <c r="C252" s="1556">
        <v>634375</v>
      </c>
      <c r="D252" s="1567"/>
      <c r="E252" s="1567"/>
      <c r="F252" s="1567"/>
      <c r="G252" s="1567"/>
      <c r="H252" s="1567">
        <v>634375</v>
      </c>
      <c r="I252" s="1556">
        <v>530327</v>
      </c>
      <c r="J252" s="1567"/>
      <c r="K252" s="1567"/>
      <c r="L252" s="1567"/>
      <c r="M252" s="1568"/>
      <c r="N252" s="1567">
        <v>530327</v>
      </c>
      <c r="O252" s="1551"/>
      <c r="P252" s="1565">
        <v>530327</v>
      </c>
      <c r="Q252" s="1565"/>
      <c r="R252" s="1565"/>
      <c r="S252" s="1565"/>
      <c r="T252" s="1565">
        <v>530327</v>
      </c>
      <c r="U252" s="1565"/>
      <c r="V252" s="1565"/>
      <c r="W252" s="1565"/>
      <c r="X252" s="1565"/>
      <c r="Y252" s="1565"/>
      <c r="Z252" s="1565"/>
      <c r="AA252" s="1565"/>
      <c r="AB252" s="1565"/>
      <c r="AC252" s="1565"/>
      <c r="AD252" s="1552">
        <v>0</v>
      </c>
    </row>
    <row r="253" spans="1:30" ht="25.5">
      <c r="A253" s="1570">
        <v>3</v>
      </c>
      <c r="B253" s="1571" t="s">
        <v>464</v>
      </c>
      <c r="C253" s="1560">
        <v>45616</v>
      </c>
      <c r="D253" s="1559"/>
      <c r="E253" s="1559"/>
      <c r="F253" s="1559"/>
      <c r="G253" s="1559"/>
      <c r="H253" s="1559">
        <v>45616</v>
      </c>
      <c r="I253" s="1560">
        <v>49265</v>
      </c>
      <c r="J253" s="1559"/>
      <c r="K253" s="1559"/>
      <c r="L253" s="1559"/>
      <c r="M253" s="1572"/>
      <c r="N253" s="1559">
        <v>49265</v>
      </c>
      <c r="O253" s="1562"/>
      <c r="P253" s="1563">
        <v>49265</v>
      </c>
      <c r="Q253" s="1563"/>
      <c r="R253" s="1563"/>
      <c r="S253" s="1563"/>
      <c r="T253" s="1563">
        <v>49265</v>
      </c>
      <c r="U253" s="1563"/>
      <c r="V253" s="1563"/>
      <c r="W253" s="1563"/>
      <c r="X253" s="1563"/>
      <c r="Y253" s="1563"/>
      <c r="Z253" s="1563"/>
      <c r="AA253" s="1563"/>
      <c r="AB253" s="1563"/>
      <c r="AC253" s="1563"/>
      <c r="AD253" s="1522">
        <v>0</v>
      </c>
    </row>
    <row r="254" spans="1:30" ht="25.5" hidden="1">
      <c r="A254" s="1570" t="s">
        <v>106</v>
      </c>
      <c r="B254" s="1571" t="s">
        <v>463</v>
      </c>
      <c r="C254" s="1560">
        <v>21212.915037999999</v>
      </c>
      <c r="D254" s="1559"/>
      <c r="E254" s="1559"/>
      <c r="F254" s="1559"/>
      <c r="G254" s="1559"/>
      <c r="H254" s="1559">
        <v>21212.915037999999</v>
      </c>
      <c r="I254" s="1560">
        <v>19285</v>
      </c>
      <c r="J254" s="1559"/>
      <c r="K254" s="1559"/>
      <c r="L254" s="1559"/>
      <c r="M254" s="1572"/>
      <c r="N254" s="1559">
        <v>19285</v>
      </c>
      <c r="O254" s="1562"/>
      <c r="P254" s="1563">
        <v>19285</v>
      </c>
      <c r="Q254" s="1563"/>
      <c r="R254" s="1563"/>
      <c r="S254" s="1563"/>
      <c r="T254" s="1563">
        <v>19285</v>
      </c>
      <c r="U254" s="1563"/>
      <c r="V254" s="1563"/>
      <c r="W254" s="1563"/>
      <c r="X254" s="1563"/>
      <c r="Y254" s="1563"/>
      <c r="Z254" s="1563"/>
      <c r="AA254" s="1563"/>
      <c r="AB254" s="1563"/>
      <c r="AC254" s="1563"/>
      <c r="AD254" s="1552">
        <v>0</v>
      </c>
    </row>
    <row r="255" spans="1:30" ht="25.5" hidden="1">
      <c r="A255" s="1570" t="s">
        <v>108</v>
      </c>
      <c r="B255" s="1571" t="s">
        <v>462</v>
      </c>
      <c r="C255" s="1560">
        <v>15900</v>
      </c>
      <c r="D255" s="1563"/>
      <c r="E255" s="1563"/>
      <c r="F255" s="1563"/>
      <c r="G255" s="1563"/>
      <c r="H255" s="1563">
        <v>15900</v>
      </c>
      <c r="I255" s="1560">
        <v>12480</v>
      </c>
      <c r="J255" s="1563"/>
      <c r="K255" s="1563"/>
      <c r="L255" s="1563"/>
      <c r="M255" s="1601"/>
      <c r="N255" s="1559">
        <v>12480</v>
      </c>
      <c r="O255" s="1562"/>
      <c r="P255" s="1563">
        <v>12480</v>
      </c>
      <c r="Q255" s="1563"/>
      <c r="R255" s="1563"/>
      <c r="S255" s="1563"/>
      <c r="T255" s="1563">
        <v>12480</v>
      </c>
      <c r="U255" s="1563"/>
      <c r="V255" s="1563"/>
      <c r="W255" s="1563"/>
      <c r="X255" s="1563"/>
      <c r="Y255" s="1563"/>
      <c r="Z255" s="1563"/>
      <c r="AA255" s="1563"/>
      <c r="AB255" s="1563"/>
      <c r="AC255" s="1563"/>
      <c r="AD255" s="1552">
        <v>0</v>
      </c>
    </row>
    <row r="256" spans="1:30" ht="16.5" hidden="1" customHeight="1">
      <c r="A256" s="1570" t="s">
        <v>110</v>
      </c>
      <c r="B256" s="1571" t="s">
        <v>461</v>
      </c>
      <c r="C256" s="1560">
        <v>8503.0849620000008</v>
      </c>
      <c r="D256" s="1563"/>
      <c r="E256" s="1563"/>
      <c r="F256" s="1563"/>
      <c r="G256" s="1563"/>
      <c r="H256" s="1563">
        <v>8503.0849620000008</v>
      </c>
      <c r="I256" s="1560">
        <v>17500</v>
      </c>
      <c r="J256" s="1563"/>
      <c r="K256" s="1563"/>
      <c r="L256" s="1563"/>
      <c r="M256" s="1601"/>
      <c r="N256" s="1559">
        <v>17500</v>
      </c>
      <c r="O256" s="1562"/>
      <c r="P256" s="1563">
        <v>17500</v>
      </c>
      <c r="Q256" s="1563"/>
      <c r="R256" s="1563"/>
      <c r="S256" s="1563"/>
      <c r="T256" s="1563">
        <v>17500</v>
      </c>
      <c r="U256" s="1563"/>
      <c r="V256" s="1563"/>
      <c r="W256" s="1563"/>
      <c r="X256" s="1563"/>
      <c r="Y256" s="1563"/>
      <c r="Z256" s="1563"/>
      <c r="AA256" s="1563"/>
      <c r="AB256" s="1563"/>
      <c r="AC256" s="1563"/>
      <c r="AD256" s="1552">
        <v>0</v>
      </c>
    </row>
    <row r="257" spans="1:30" s="1553" customFormat="1">
      <c r="A257" s="1569" t="s">
        <v>27</v>
      </c>
      <c r="B257" s="1567" t="s">
        <v>460</v>
      </c>
      <c r="C257" s="1567">
        <v>239100</v>
      </c>
      <c r="D257" s="1567">
        <v>0</v>
      </c>
      <c r="E257" s="1567">
        <v>0</v>
      </c>
      <c r="F257" s="1567">
        <v>0</v>
      </c>
      <c r="G257" s="1567">
        <v>0</v>
      </c>
      <c r="H257" s="1567">
        <v>239100</v>
      </c>
      <c r="I257" s="1567">
        <v>259343</v>
      </c>
      <c r="J257" s="1567">
        <v>0</v>
      </c>
      <c r="K257" s="1567">
        <v>0</v>
      </c>
      <c r="L257" s="1567">
        <v>0</v>
      </c>
      <c r="M257" s="1568">
        <v>0</v>
      </c>
      <c r="N257" s="1567">
        <v>259343</v>
      </c>
      <c r="O257" s="1551"/>
      <c r="P257" s="1565">
        <v>239343</v>
      </c>
      <c r="Q257" s="1565"/>
      <c r="R257" s="1565"/>
      <c r="S257" s="1565"/>
      <c r="T257" s="1565"/>
      <c r="U257" s="1565">
        <v>239343</v>
      </c>
      <c r="V257" s="1565"/>
      <c r="W257" s="1565"/>
      <c r="X257" s="1565"/>
      <c r="Y257" s="1565"/>
      <c r="Z257" s="1565"/>
      <c r="AA257" s="1565"/>
      <c r="AB257" s="1565"/>
      <c r="AC257" s="1565"/>
      <c r="AD257" s="1552">
        <v>0</v>
      </c>
    </row>
    <row r="258" spans="1:30" s="1586" customFormat="1">
      <c r="A258" s="1580">
        <v>1</v>
      </c>
      <c r="B258" s="1581" t="s">
        <v>459</v>
      </c>
      <c r="C258" s="1582">
        <v>47000</v>
      </c>
      <c r="D258" s="1583"/>
      <c r="E258" s="1583"/>
      <c r="F258" s="1583"/>
      <c r="G258" s="1583"/>
      <c r="H258" s="1583">
        <v>47000</v>
      </c>
      <c r="I258" s="1582">
        <v>33018</v>
      </c>
      <c r="J258" s="1583"/>
      <c r="K258" s="1583"/>
      <c r="L258" s="1583"/>
      <c r="M258" s="1572"/>
      <c r="N258" s="1583">
        <v>33018</v>
      </c>
      <c r="O258" s="1584" t="s">
        <v>448</v>
      </c>
      <c r="P258" s="1585">
        <v>33018</v>
      </c>
      <c r="Q258" s="1585"/>
      <c r="R258" s="1585"/>
      <c r="S258" s="1585"/>
      <c r="T258" s="1585"/>
      <c r="U258" s="1585">
        <v>33018</v>
      </c>
      <c r="V258" s="1585"/>
      <c r="W258" s="1585"/>
      <c r="X258" s="1585"/>
      <c r="Y258" s="1585"/>
      <c r="Z258" s="1585"/>
      <c r="AA258" s="1585"/>
      <c r="AB258" s="1585"/>
      <c r="AC258" s="1585"/>
      <c r="AD258" s="1522">
        <v>0</v>
      </c>
    </row>
    <row r="259" spans="1:30" s="1586" customFormat="1" ht="25.5" hidden="1">
      <c r="A259" s="1580" t="s">
        <v>16</v>
      </c>
      <c r="B259" s="1581" t="s">
        <v>458</v>
      </c>
      <c r="C259" s="1582">
        <v>25000</v>
      </c>
      <c r="D259" s="1583"/>
      <c r="E259" s="1583"/>
      <c r="F259" s="1583"/>
      <c r="G259" s="1583"/>
      <c r="H259" s="1583">
        <v>25000</v>
      </c>
      <c r="I259" s="1582">
        <v>11018</v>
      </c>
      <c r="J259" s="1583"/>
      <c r="K259" s="1583"/>
      <c r="L259" s="1583"/>
      <c r="M259" s="1572"/>
      <c r="N259" s="1583">
        <v>11018</v>
      </c>
      <c r="O259" s="1584"/>
      <c r="P259" s="1585">
        <v>11018</v>
      </c>
      <c r="Q259" s="1585"/>
      <c r="R259" s="1585"/>
      <c r="S259" s="1585"/>
      <c r="T259" s="1585"/>
      <c r="U259" s="1585">
        <v>11018</v>
      </c>
      <c r="V259" s="1585"/>
      <c r="W259" s="1585"/>
      <c r="X259" s="1585"/>
      <c r="Y259" s="1585"/>
      <c r="Z259" s="1585"/>
      <c r="AA259" s="1585"/>
      <c r="AB259" s="1585"/>
      <c r="AC259" s="1585"/>
      <c r="AD259" s="1522">
        <v>0</v>
      </c>
    </row>
    <row r="260" spans="1:30" s="1586" customFormat="1" ht="25.5" hidden="1">
      <c r="A260" s="1580" t="s">
        <v>16</v>
      </c>
      <c r="B260" s="1581" t="s">
        <v>457</v>
      </c>
      <c r="C260" s="1582">
        <v>3000</v>
      </c>
      <c r="D260" s="1583"/>
      <c r="E260" s="1583"/>
      <c r="F260" s="1583"/>
      <c r="G260" s="1583"/>
      <c r="H260" s="1583">
        <v>3000</v>
      </c>
      <c r="I260" s="1582">
        <v>4000</v>
      </c>
      <c r="J260" s="1583"/>
      <c r="K260" s="1583"/>
      <c r="L260" s="1583"/>
      <c r="M260" s="1572"/>
      <c r="N260" s="1583">
        <v>4000</v>
      </c>
      <c r="O260" s="1584"/>
      <c r="P260" s="1585">
        <v>4000</v>
      </c>
      <c r="Q260" s="1585"/>
      <c r="R260" s="1585"/>
      <c r="S260" s="1585"/>
      <c r="T260" s="1585"/>
      <c r="U260" s="1585">
        <v>4000</v>
      </c>
      <c r="V260" s="1585"/>
      <c r="W260" s="1585"/>
      <c r="X260" s="1585"/>
      <c r="Y260" s="1585"/>
      <c r="Z260" s="1585"/>
      <c r="AA260" s="1585"/>
      <c r="AB260" s="1585"/>
      <c r="AC260" s="1585"/>
      <c r="AD260" s="1522">
        <v>0</v>
      </c>
    </row>
    <row r="261" spans="1:30" s="1586" customFormat="1" hidden="1">
      <c r="A261" s="1580" t="s">
        <v>16</v>
      </c>
      <c r="B261" s="1581" t="s">
        <v>456</v>
      </c>
      <c r="C261" s="1582">
        <v>2000</v>
      </c>
      <c r="D261" s="1583"/>
      <c r="E261" s="1583"/>
      <c r="F261" s="1583"/>
      <c r="G261" s="1583"/>
      <c r="H261" s="1583">
        <v>2000</v>
      </c>
      <c r="I261" s="1582">
        <v>2000</v>
      </c>
      <c r="J261" s="1583"/>
      <c r="K261" s="1583"/>
      <c r="L261" s="1583"/>
      <c r="M261" s="1572"/>
      <c r="N261" s="1583">
        <v>2000</v>
      </c>
      <c r="O261" s="1584"/>
      <c r="P261" s="1585">
        <v>2000</v>
      </c>
      <c r="Q261" s="1585"/>
      <c r="R261" s="1585"/>
      <c r="S261" s="1585"/>
      <c r="T261" s="1585"/>
      <c r="U261" s="1585">
        <v>2000</v>
      </c>
      <c r="V261" s="1585"/>
      <c r="W261" s="1585"/>
      <c r="X261" s="1585"/>
      <c r="Y261" s="1585"/>
      <c r="Z261" s="1585"/>
      <c r="AA261" s="1585"/>
      <c r="AB261" s="1585"/>
      <c r="AC261" s="1585"/>
      <c r="AD261" s="1522">
        <v>0</v>
      </c>
    </row>
    <row r="262" spans="1:30" s="1586" customFormat="1" hidden="1">
      <c r="A262" s="1580" t="s">
        <v>16</v>
      </c>
      <c r="B262" s="1581" t="s">
        <v>455</v>
      </c>
      <c r="C262" s="1582">
        <v>3000</v>
      </c>
      <c r="D262" s="1583"/>
      <c r="E262" s="1583"/>
      <c r="F262" s="1583"/>
      <c r="G262" s="1583"/>
      <c r="H262" s="1583">
        <v>3000</v>
      </c>
      <c r="I262" s="1582">
        <v>3000</v>
      </c>
      <c r="J262" s="1583"/>
      <c r="K262" s="1583"/>
      <c r="L262" s="1583"/>
      <c r="M262" s="1572"/>
      <c r="N262" s="1583">
        <v>3000</v>
      </c>
      <c r="O262" s="1584"/>
      <c r="P262" s="1585">
        <v>3000</v>
      </c>
      <c r="Q262" s="1585"/>
      <c r="R262" s="1585"/>
      <c r="S262" s="1585"/>
      <c r="T262" s="1585"/>
      <c r="U262" s="1585">
        <v>3000</v>
      </c>
      <c r="V262" s="1585"/>
      <c r="W262" s="1585"/>
      <c r="X262" s="1585"/>
      <c r="Y262" s="1585"/>
      <c r="Z262" s="1585"/>
      <c r="AA262" s="1585"/>
      <c r="AB262" s="1585"/>
      <c r="AC262" s="1585"/>
      <c r="AD262" s="1522">
        <v>0</v>
      </c>
    </row>
    <row r="263" spans="1:30" s="1586" customFormat="1" hidden="1">
      <c r="A263" s="1580" t="s">
        <v>16</v>
      </c>
      <c r="B263" s="1581" t="s">
        <v>454</v>
      </c>
      <c r="C263" s="1582">
        <v>2000</v>
      </c>
      <c r="D263" s="1583"/>
      <c r="E263" s="1583"/>
      <c r="F263" s="1583"/>
      <c r="G263" s="1583"/>
      <c r="H263" s="1583">
        <v>2000</v>
      </c>
      <c r="I263" s="1582">
        <v>2000</v>
      </c>
      <c r="J263" s="1583"/>
      <c r="K263" s="1583"/>
      <c r="L263" s="1583"/>
      <c r="M263" s="1572"/>
      <c r="N263" s="1583">
        <v>2000</v>
      </c>
      <c r="O263" s="1584"/>
      <c r="P263" s="1585">
        <v>2000</v>
      </c>
      <c r="Q263" s="1585"/>
      <c r="R263" s="1585"/>
      <c r="S263" s="1585"/>
      <c r="T263" s="1585"/>
      <c r="U263" s="1585">
        <v>2000</v>
      </c>
      <c r="V263" s="1585"/>
      <c r="W263" s="1585"/>
      <c r="X263" s="1585"/>
      <c r="Y263" s="1585"/>
      <c r="Z263" s="1585"/>
      <c r="AA263" s="1585"/>
      <c r="AB263" s="1585"/>
      <c r="AC263" s="1585"/>
      <c r="AD263" s="1522">
        <v>0</v>
      </c>
    </row>
    <row r="264" spans="1:30" s="1586" customFormat="1" ht="25.5" hidden="1">
      <c r="A264" s="1580" t="s">
        <v>16</v>
      </c>
      <c r="B264" s="1581" t="s">
        <v>453</v>
      </c>
      <c r="C264" s="1582">
        <v>12000</v>
      </c>
      <c r="D264" s="1583"/>
      <c r="E264" s="1583"/>
      <c r="F264" s="1583"/>
      <c r="G264" s="1583"/>
      <c r="H264" s="1583">
        <v>12000</v>
      </c>
      <c r="I264" s="1582">
        <v>11000</v>
      </c>
      <c r="J264" s="1583"/>
      <c r="K264" s="1583"/>
      <c r="L264" s="1583"/>
      <c r="M264" s="1572"/>
      <c r="N264" s="1583">
        <v>11000</v>
      </c>
      <c r="O264" s="1584"/>
      <c r="P264" s="1585">
        <v>11000</v>
      </c>
      <c r="Q264" s="1585"/>
      <c r="R264" s="1585"/>
      <c r="S264" s="1585"/>
      <c r="T264" s="1585"/>
      <c r="U264" s="1585">
        <v>11000</v>
      </c>
      <c r="V264" s="1585"/>
      <c r="W264" s="1585"/>
      <c r="X264" s="1585"/>
      <c r="Y264" s="1585"/>
      <c r="Z264" s="1585"/>
      <c r="AA264" s="1585"/>
      <c r="AB264" s="1585"/>
      <c r="AC264" s="1585"/>
      <c r="AD264" s="1522">
        <v>0</v>
      </c>
    </row>
    <row r="265" spans="1:30" s="1586" customFormat="1" ht="38.25">
      <c r="A265" s="1580">
        <v>2</v>
      </c>
      <c r="B265" s="1581" t="s">
        <v>452</v>
      </c>
      <c r="C265" s="1582">
        <v>120000</v>
      </c>
      <c r="D265" s="1583"/>
      <c r="E265" s="1583"/>
      <c r="F265" s="1583"/>
      <c r="G265" s="1583"/>
      <c r="H265" s="1583">
        <v>120000</v>
      </c>
      <c r="I265" s="1582">
        <v>150000</v>
      </c>
      <c r="J265" s="1583"/>
      <c r="K265" s="1583"/>
      <c r="L265" s="1583"/>
      <c r="M265" s="1572"/>
      <c r="N265" s="1583">
        <v>150000</v>
      </c>
      <c r="O265" s="1584" t="s">
        <v>448</v>
      </c>
      <c r="P265" s="1585">
        <v>130000</v>
      </c>
      <c r="Q265" s="1585"/>
      <c r="R265" s="1585"/>
      <c r="S265" s="1585"/>
      <c r="T265" s="1585"/>
      <c r="U265" s="1585">
        <v>130000</v>
      </c>
      <c r="V265" s="1585"/>
      <c r="W265" s="1585"/>
      <c r="X265" s="1585"/>
      <c r="Y265" s="1585"/>
      <c r="Z265" s="1585"/>
      <c r="AA265" s="1585"/>
      <c r="AB265" s="1585"/>
      <c r="AC265" s="1585"/>
      <c r="AD265" s="1522">
        <v>0</v>
      </c>
    </row>
    <row r="266" spans="1:30" s="1586" customFormat="1" ht="38.25" hidden="1" customHeight="1">
      <c r="A266" s="1587" t="s">
        <v>16</v>
      </c>
      <c r="B266" s="1588" t="s">
        <v>450</v>
      </c>
      <c r="C266" s="1589">
        <v>18000</v>
      </c>
      <c r="D266" s="1590"/>
      <c r="E266" s="1590"/>
      <c r="F266" s="1590"/>
      <c r="G266" s="1590"/>
      <c r="H266" s="1590">
        <v>18000</v>
      </c>
      <c r="I266" s="1589">
        <v>0</v>
      </c>
      <c r="J266" s="1590"/>
      <c r="K266" s="1590"/>
      <c r="L266" s="1590"/>
      <c r="M266" s="1577"/>
      <c r="N266" s="1590"/>
      <c r="O266" s="1597" t="s">
        <v>448</v>
      </c>
      <c r="P266" s="1592">
        <v>0</v>
      </c>
      <c r="Q266" s="1585"/>
      <c r="R266" s="1585"/>
      <c r="S266" s="1585"/>
      <c r="T266" s="1585"/>
      <c r="U266" s="1585">
        <v>0</v>
      </c>
      <c r="V266" s="1585"/>
      <c r="W266" s="1585"/>
      <c r="X266" s="1585"/>
      <c r="Y266" s="1585"/>
      <c r="Z266" s="1585"/>
      <c r="AA266" s="1585"/>
      <c r="AB266" s="1585"/>
      <c r="AC266" s="1585"/>
      <c r="AD266" s="1522">
        <v>0</v>
      </c>
    </row>
    <row r="267" spans="1:30" s="1586" customFormat="1">
      <c r="A267" s="1580">
        <v>3</v>
      </c>
      <c r="B267" s="1581" t="s">
        <v>449</v>
      </c>
      <c r="C267" s="1582">
        <v>4800</v>
      </c>
      <c r="D267" s="1583"/>
      <c r="E267" s="1583"/>
      <c r="F267" s="1583"/>
      <c r="G267" s="1583"/>
      <c r="H267" s="1583">
        <v>4800</v>
      </c>
      <c r="I267" s="1582">
        <v>6325</v>
      </c>
      <c r="J267" s="1583"/>
      <c r="K267" s="1583"/>
      <c r="L267" s="1583"/>
      <c r="M267" s="1572"/>
      <c r="N267" s="1583">
        <v>6325</v>
      </c>
      <c r="O267" s="1584"/>
      <c r="P267" s="1585">
        <v>6325</v>
      </c>
      <c r="Q267" s="1585"/>
      <c r="R267" s="1585"/>
      <c r="S267" s="1585"/>
      <c r="T267" s="1585"/>
      <c r="U267" s="1585">
        <v>6325</v>
      </c>
      <c r="V267" s="1585"/>
      <c r="W267" s="1585"/>
      <c r="X267" s="1585"/>
      <c r="Y267" s="1585"/>
      <c r="Z267" s="1585"/>
      <c r="AA267" s="1585"/>
      <c r="AB267" s="1585"/>
      <c r="AC267" s="1585"/>
      <c r="AD267" s="1522">
        <v>0</v>
      </c>
    </row>
    <row r="268" spans="1:30" s="1586" customFormat="1">
      <c r="A268" s="1580" t="s">
        <v>16</v>
      </c>
      <c r="B268" s="1581" t="s">
        <v>321</v>
      </c>
      <c r="C268" s="1582">
        <v>1500</v>
      </c>
      <c r="D268" s="1583"/>
      <c r="E268" s="1583"/>
      <c r="F268" s="1583"/>
      <c r="G268" s="1583"/>
      <c r="H268" s="1583">
        <v>1500</v>
      </c>
      <c r="I268" s="1582">
        <v>2025</v>
      </c>
      <c r="J268" s="1583"/>
      <c r="K268" s="1583"/>
      <c r="L268" s="1583"/>
      <c r="M268" s="1572"/>
      <c r="N268" s="1583">
        <v>2025</v>
      </c>
      <c r="O268" s="1584"/>
      <c r="P268" s="1585">
        <v>2025</v>
      </c>
      <c r="Q268" s="1585"/>
      <c r="R268" s="1585"/>
      <c r="S268" s="1585"/>
      <c r="T268" s="1585"/>
      <c r="U268" s="1585">
        <v>2025</v>
      </c>
      <c r="V268" s="1585"/>
      <c r="W268" s="1585"/>
      <c r="X268" s="1585"/>
      <c r="Y268" s="1585"/>
      <c r="Z268" s="1585"/>
      <c r="AA268" s="1585"/>
      <c r="AB268" s="1585"/>
      <c r="AC268" s="1585"/>
      <c r="AD268" s="1552">
        <v>0</v>
      </c>
    </row>
    <row r="269" spans="1:30" s="1586" customFormat="1">
      <c r="A269" s="1580" t="s">
        <v>16</v>
      </c>
      <c r="B269" s="1581" t="s">
        <v>448</v>
      </c>
      <c r="C269" s="1582">
        <v>2000</v>
      </c>
      <c r="D269" s="1583"/>
      <c r="E269" s="1583"/>
      <c r="F269" s="1583"/>
      <c r="G269" s="1583"/>
      <c r="H269" s="1583">
        <v>2000</v>
      </c>
      <c r="I269" s="1582">
        <v>2800</v>
      </c>
      <c r="J269" s="1583"/>
      <c r="K269" s="1583"/>
      <c r="L269" s="1583"/>
      <c r="M269" s="1572"/>
      <c r="N269" s="1583">
        <v>2800</v>
      </c>
      <c r="O269" s="1584"/>
      <c r="P269" s="1585">
        <v>2800</v>
      </c>
      <c r="Q269" s="1585"/>
      <c r="R269" s="1585"/>
      <c r="S269" s="1585"/>
      <c r="T269" s="1585"/>
      <c r="U269" s="1585">
        <v>2800</v>
      </c>
      <c r="V269" s="1585"/>
      <c r="W269" s="1585"/>
      <c r="X269" s="1585"/>
      <c r="Y269" s="1585"/>
      <c r="Z269" s="1585"/>
      <c r="AA269" s="1585"/>
      <c r="AB269" s="1585"/>
      <c r="AC269" s="1585"/>
      <c r="AD269" s="1552">
        <v>0</v>
      </c>
    </row>
    <row r="270" spans="1:30" s="1586" customFormat="1">
      <c r="A270" s="1580" t="s">
        <v>16</v>
      </c>
      <c r="B270" s="1581" t="s">
        <v>307</v>
      </c>
      <c r="C270" s="1582">
        <v>1300</v>
      </c>
      <c r="D270" s="1583"/>
      <c r="E270" s="1583"/>
      <c r="F270" s="1583"/>
      <c r="G270" s="1583"/>
      <c r="H270" s="1583">
        <v>1300</v>
      </c>
      <c r="I270" s="1582">
        <v>1500</v>
      </c>
      <c r="J270" s="1583"/>
      <c r="K270" s="1583"/>
      <c r="L270" s="1583"/>
      <c r="M270" s="1572"/>
      <c r="N270" s="1583">
        <v>1500</v>
      </c>
      <c r="O270" s="1584"/>
      <c r="P270" s="1585">
        <v>1500</v>
      </c>
      <c r="Q270" s="1585"/>
      <c r="R270" s="1585"/>
      <c r="S270" s="1585"/>
      <c r="T270" s="1585"/>
      <c r="U270" s="1585">
        <v>1500</v>
      </c>
      <c r="V270" s="1585"/>
      <c r="W270" s="1585"/>
      <c r="X270" s="1585"/>
      <c r="Y270" s="1585"/>
      <c r="Z270" s="1585"/>
      <c r="AA270" s="1585"/>
      <c r="AB270" s="1585"/>
      <c r="AC270" s="1585"/>
      <c r="AD270" s="1552">
        <v>0</v>
      </c>
    </row>
    <row r="271" spans="1:30" s="1586" customFormat="1" ht="25.5">
      <c r="A271" s="1580">
        <v>4</v>
      </c>
      <c r="B271" s="1581" t="s">
        <v>447</v>
      </c>
      <c r="C271" s="1582">
        <v>49300</v>
      </c>
      <c r="D271" s="1583"/>
      <c r="E271" s="1583"/>
      <c r="F271" s="1583"/>
      <c r="G271" s="1583"/>
      <c r="H271" s="1583">
        <v>49300</v>
      </c>
      <c r="I271" s="1582">
        <v>70000</v>
      </c>
      <c r="J271" s="1583"/>
      <c r="K271" s="1583"/>
      <c r="L271" s="1583"/>
      <c r="M271" s="1572"/>
      <c r="N271" s="1583">
        <v>70000</v>
      </c>
      <c r="O271" s="1584" t="s">
        <v>446</v>
      </c>
      <c r="P271" s="1585">
        <v>70000</v>
      </c>
      <c r="Q271" s="1585"/>
      <c r="R271" s="1585"/>
      <c r="S271" s="1585"/>
      <c r="T271" s="1585"/>
      <c r="U271" s="1585">
        <v>70000</v>
      </c>
      <c r="V271" s="1585"/>
      <c r="W271" s="1585"/>
      <c r="X271" s="1585"/>
      <c r="Y271" s="1585"/>
      <c r="Z271" s="1585"/>
      <c r="AA271" s="1585"/>
      <c r="AB271" s="1585"/>
      <c r="AC271" s="1585"/>
      <c r="AD271" s="1522">
        <v>0</v>
      </c>
    </row>
    <row r="272" spans="1:30" s="1608" customFormat="1" ht="25.5" hidden="1">
      <c r="A272" s="1602">
        <v>6</v>
      </c>
      <c r="B272" s="1603" t="s">
        <v>445</v>
      </c>
      <c r="C272" s="1604"/>
      <c r="D272" s="1605"/>
      <c r="E272" s="1605"/>
      <c r="F272" s="1605"/>
      <c r="G272" s="1605"/>
      <c r="H272" s="1605"/>
      <c r="I272" s="1604">
        <v>0</v>
      </c>
      <c r="J272" s="1605"/>
      <c r="K272" s="1605"/>
      <c r="L272" s="1605"/>
      <c r="M272" s="1568"/>
      <c r="N272" s="1605">
        <v>0</v>
      </c>
      <c r="O272" s="1606"/>
      <c r="P272" s="1607">
        <v>0</v>
      </c>
      <c r="Q272" s="1607"/>
      <c r="R272" s="1607"/>
      <c r="S272" s="1607"/>
      <c r="T272" s="1607"/>
      <c r="U272" s="1607">
        <v>0</v>
      </c>
      <c r="V272" s="1607"/>
      <c r="W272" s="1607"/>
      <c r="X272" s="1607"/>
      <c r="Y272" s="1607"/>
      <c r="Z272" s="1607"/>
      <c r="AA272" s="1607"/>
      <c r="AB272" s="1607"/>
      <c r="AC272" s="1607"/>
      <c r="AD272" s="1552">
        <v>0</v>
      </c>
    </row>
    <row r="273" spans="1:30" s="1586" customFormat="1" ht="51" hidden="1">
      <c r="A273" s="1580"/>
      <c r="B273" s="1581" t="s">
        <v>444</v>
      </c>
      <c r="C273" s="1582"/>
      <c r="D273" s="1583"/>
      <c r="E273" s="1583"/>
      <c r="F273" s="1583"/>
      <c r="G273" s="1583"/>
      <c r="H273" s="1583"/>
      <c r="I273" s="1582">
        <v>0</v>
      </c>
      <c r="J273" s="1583"/>
      <c r="K273" s="1583"/>
      <c r="L273" s="1583"/>
      <c r="M273" s="1572"/>
      <c r="N273" s="1583">
        <v>0</v>
      </c>
      <c r="O273" s="1584"/>
      <c r="P273" s="1585">
        <v>0</v>
      </c>
      <c r="Q273" s="1585"/>
      <c r="R273" s="1585"/>
      <c r="S273" s="1585"/>
      <c r="T273" s="1585"/>
      <c r="U273" s="1585">
        <v>0</v>
      </c>
      <c r="V273" s="1585"/>
      <c r="W273" s="1585"/>
      <c r="X273" s="1585"/>
      <c r="Y273" s="1585"/>
      <c r="Z273" s="1585"/>
      <c r="AA273" s="1585"/>
      <c r="AB273" s="1585"/>
      <c r="AC273" s="1585"/>
      <c r="AD273" s="1522">
        <v>0</v>
      </c>
    </row>
    <row r="274" spans="1:30" s="1553" customFormat="1">
      <c r="A274" s="1569" t="s">
        <v>142</v>
      </c>
      <c r="B274" s="1555" t="s">
        <v>443</v>
      </c>
      <c r="C274" s="1556">
        <v>55000</v>
      </c>
      <c r="D274" s="1567"/>
      <c r="E274" s="1567"/>
      <c r="F274" s="1567"/>
      <c r="G274" s="1567"/>
      <c r="H274" s="1567">
        <v>55000</v>
      </c>
      <c r="I274" s="1556">
        <v>74421</v>
      </c>
      <c r="J274" s="1567"/>
      <c r="K274" s="1567"/>
      <c r="L274" s="1567"/>
      <c r="M274" s="1568"/>
      <c r="N274" s="1567">
        <v>74421</v>
      </c>
      <c r="O274" s="1551"/>
      <c r="P274" s="1565">
        <v>74421</v>
      </c>
      <c r="Q274" s="1565"/>
      <c r="R274" s="1565"/>
      <c r="S274" s="1565"/>
      <c r="T274" s="1565"/>
      <c r="U274" s="1565"/>
      <c r="V274" s="1567">
        <v>74421</v>
      </c>
      <c r="W274" s="1565"/>
      <c r="X274" s="1565"/>
      <c r="Y274" s="1565"/>
      <c r="Z274" s="1565"/>
      <c r="AA274" s="1565"/>
      <c r="AB274" s="1565"/>
      <c r="AC274" s="1565"/>
      <c r="AD274" s="1552">
        <v>0</v>
      </c>
    </row>
    <row r="275" spans="1:30" s="1586" customFormat="1">
      <c r="A275" s="1580">
        <v>1</v>
      </c>
      <c r="B275" s="1581" t="s">
        <v>442</v>
      </c>
      <c r="C275" s="1582">
        <v>6000</v>
      </c>
      <c r="D275" s="1583"/>
      <c r="E275" s="1583"/>
      <c r="F275" s="1583"/>
      <c r="G275" s="1583"/>
      <c r="H275" s="1583">
        <v>6000</v>
      </c>
      <c r="I275" s="1582">
        <v>10000</v>
      </c>
      <c r="J275" s="1583"/>
      <c r="K275" s="1583"/>
      <c r="L275" s="1583"/>
      <c r="M275" s="1572"/>
      <c r="N275" s="1583">
        <v>10000</v>
      </c>
      <c r="O275" s="1584" t="s">
        <v>252</v>
      </c>
      <c r="P275" s="1585">
        <v>10000</v>
      </c>
      <c r="Q275" s="1585"/>
      <c r="R275" s="1585"/>
      <c r="S275" s="1585"/>
      <c r="T275" s="1585"/>
      <c r="U275" s="1585"/>
      <c r="V275" s="1585">
        <v>10000</v>
      </c>
      <c r="W275" s="1585"/>
      <c r="X275" s="1585"/>
      <c r="Y275" s="1585"/>
      <c r="Z275" s="1585"/>
      <c r="AA275" s="1585"/>
      <c r="AB275" s="1585"/>
      <c r="AC275" s="1585"/>
      <c r="AD275" s="1522">
        <v>0</v>
      </c>
    </row>
    <row r="276" spans="1:30" s="1586" customFormat="1" ht="38.25">
      <c r="A276" s="1580">
        <v>2</v>
      </c>
      <c r="B276" s="1581" t="s">
        <v>441</v>
      </c>
      <c r="C276" s="1582">
        <v>12000</v>
      </c>
      <c r="D276" s="1583"/>
      <c r="E276" s="1583"/>
      <c r="F276" s="1583"/>
      <c r="G276" s="1583"/>
      <c r="H276" s="1583">
        <v>12000</v>
      </c>
      <c r="I276" s="1582">
        <v>12000</v>
      </c>
      <c r="J276" s="1583"/>
      <c r="K276" s="1583"/>
      <c r="L276" s="1583"/>
      <c r="M276" s="1572"/>
      <c r="N276" s="1583">
        <v>12000</v>
      </c>
      <c r="O276" s="1584" t="s">
        <v>286</v>
      </c>
      <c r="P276" s="1585">
        <v>12000</v>
      </c>
      <c r="Q276" s="1585"/>
      <c r="R276" s="1585"/>
      <c r="S276" s="1585"/>
      <c r="T276" s="1585"/>
      <c r="U276" s="1585"/>
      <c r="V276" s="1585">
        <v>12000</v>
      </c>
      <c r="W276" s="1585"/>
      <c r="X276" s="1585"/>
      <c r="Y276" s="1585"/>
      <c r="Z276" s="1585"/>
      <c r="AA276" s="1585"/>
      <c r="AB276" s="1585"/>
      <c r="AC276" s="1585"/>
      <c r="AD276" s="1522">
        <v>0</v>
      </c>
    </row>
    <row r="277" spans="1:30" s="1586" customFormat="1" ht="25.5">
      <c r="A277" s="1580">
        <v>3</v>
      </c>
      <c r="B277" s="1581" t="s">
        <v>440</v>
      </c>
      <c r="C277" s="1582">
        <v>27000</v>
      </c>
      <c r="D277" s="1583"/>
      <c r="E277" s="1583"/>
      <c r="F277" s="1583"/>
      <c r="G277" s="1583"/>
      <c r="H277" s="1583">
        <v>27000</v>
      </c>
      <c r="I277" s="1582">
        <v>4500</v>
      </c>
      <c r="J277" s="1583"/>
      <c r="K277" s="1583"/>
      <c r="L277" s="1583"/>
      <c r="M277" s="1572"/>
      <c r="N277" s="1583">
        <v>4500</v>
      </c>
      <c r="O277" s="1584"/>
      <c r="P277" s="1585">
        <v>4500</v>
      </c>
      <c r="Q277" s="1585"/>
      <c r="R277" s="1585"/>
      <c r="S277" s="1585"/>
      <c r="T277" s="1585"/>
      <c r="U277" s="1585"/>
      <c r="V277" s="1585">
        <v>4500</v>
      </c>
      <c r="W277" s="1585"/>
      <c r="X277" s="1585"/>
      <c r="Y277" s="1585"/>
      <c r="Z277" s="1585"/>
      <c r="AA277" s="1585"/>
      <c r="AB277" s="1585"/>
      <c r="AC277" s="1585"/>
      <c r="AD277" s="1522">
        <v>0</v>
      </c>
    </row>
    <row r="278" spans="1:30" s="1586" customFormat="1" hidden="1">
      <c r="A278" s="1580" t="s">
        <v>16</v>
      </c>
      <c r="B278" s="1581" t="s">
        <v>439</v>
      </c>
      <c r="C278" s="1582">
        <v>23000</v>
      </c>
      <c r="D278" s="1583"/>
      <c r="E278" s="1583"/>
      <c r="F278" s="1583"/>
      <c r="G278" s="1583"/>
      <c r="H278" s="1583">
        <v>23000</v>
      </c>
      <c r="I278" s="1582">
        <v>0</v>
      </c>
      <c r="J278" s="1583"/>
      <c r="K278" s="1583"/>
      <c r="L278" s="1583"/>
      <c r="M278" s="1572"/>
      <c r="N278" s="1583"/>
      <c r="O278" s="1584"/>
      <c r="P278" s="1585">
        <v>0</v>
      </c>
      <c r="Q278" s="1585"/>
      <c r="R278" s="1585"/>
      <c r="S278" s="1585"/>
      <c r="T278" s="1585"/>
      <c r="U278" s="1585"/>
      <c r="V278" s="1585">
        <v>0</v>
      </c>
      <c r="W278" s="1585"/>
      <c r="X278" s="1585"/>
      <c r="Y278" s="1585"/>
      <c r="Z278" s="1585"/>
      <c r="AA278" s="1585"/>
      <c r="AB278" s="1585"/>
      <c r="AC278" s="1585"/>
      <c r="AD278" s="1552">
        <v>0</v>
      </c>
    </row>
    <row r="279" spans="1:30" s="1586" customFormat="1" hidden="1">
      <c r="A279" s="1580" t="s">
        <v>16</v>
      </c>
      <c r="B279" s="1581" t="s">
        <v>252</v>
      </c>
      <c r="C279" s="1582">
        <v>4000</v>
      </c>
      <c r="D279" s="1583"/>
      <c r="E279" s="1583"/>
      <c r="F279" s="1583"/>
      <c r="G279" s="1583"/>
      <c r="H279" s="1583">
        <v>4000</v>
      </c>
      <c r="I279" s="1582">
        <v>4500</v>
      </c>
      <c r="J279" s="1583"/>
      <c r="K279" s="1583"/>
      <c r="L279" s="1583"/>
      <c r="M279" s="1572"/>
      <c r="N279" s="1583">
        <v>4500</v>
      </c>
      <c r="O279" s="1584"/>
      <c r="P279" s="1585">
        <v>4500</v>
      </c>
      <c r="Q279" s="1585"/>
      <c r="R279" s="1585"/>
      <c r="S279" s="1585"/>
      <c r="T279" s="1585"/>
      <c r="U279" s="1585"/>
      <c r="V279" s="1585">
        <v>4500</v>
      </c>
      <c r="W279" s="1585"/>
      <c r="X279" s="1585"/>
      <c r="Y279" s="1585"/>
      <c r="Z279" s="1585"/>
      <c r="AA279" s="1585"/>
      <c r="AB279" s="1585"/>
      <c r="AC279" s="1585"/>
      <c r="AD279" s="1552">
        <v>0</v>
      </c>
    </row>
    <row r="280" spans="1:30" s="1586" customFormat="1">
      <c r="A280" s="1580">
        <v>4</v>
      </c>
      <c r="B280" s="1581" t="s">
        <v>438</v>
      </c>
      <c r="C280" s="1582">
        <v>10000</v>
      </c>
      <c r="D280" s="1583"/>
      <c r="E280" s="1583"/>
      <c r="F280" s="1583"/>
      <c r="G280" s="1583"/>
      <c r="H280" s="1583">
        <v>10000</v>
      </c>
      <c r="I280" s="1582">
        <v>10000</v>
      </c>
      <c r="J280" s="1583"/>
      <c r="K280" s="1583"/>
      <c r="L280" s="1583"/>
      <c r="M280" s="1572"/>
      <c r="N280" s="1583">
        <v>10000</v>
      </c>
      <c r="O280" s="1584"/>
      <c r="P280" s="1585">
        <v>10000</v>
      </c>
      <c r="Q280" s="1585"/>
      <c r="R280" s="1585"/>
      <c r="S280" s="1585"/>
      <c r="T280" s="1585"/>
      <c r="U280" s="1585"/>
      <c r="V280" s="1585">
        <v>10000</v>
      </c>
      <c r="W280" s="1585"/>
      <c r="X280" s="1585"/>
      <c r="Y280" s="1585"/>
      <c r="Z280" s="1585"/>
      <c r="AA280" s="1585"/>
      <c r="AB280" s="1585"/>
      <c r="AC280" s="1585"/>
      <c r="AD280" s="1522">
        <v>0</v>
      </c>
    </row>
    <row r="281" spans="1:30" s="1593" customFormat="1" hidden="1">
      <c r="A281" s="1587"/>
      <c r="B281" s="1588" t="s">
        <v>437</v>
      </c>
      <c r="C281" s="1589">
        <v>700</v>
      </c>
      <c r="D281" s="1590"/>
      <c r="E281" s="1590"/>
      <c r="F281" s="1590"/>
      <c r="G281" s="1590"/>
      <c r="H281" s="1590">
        <v>700</v>
      </c>
      <c r="I281" s="1589">
        <v>0</v>
      </c>
      <c r="J281" s="1590"/>
      <c r="K281" s="1590"/>
      <c r="L281" s="1590"/>
      <c r="M281" s="1577"/>
      <c r="N281" s="1590"/>
      <c r="O281" s="1597" t="s">
        <v>436</v>
      </c>
      <c r="P281" s="1592">
        <v>0</v>
      </c>
      <c r="Q281" s="1592"/>
      <c r="R281" s="1592"/>
      <c r="S281" s="1592"/>
      <c r="T281" s="1592"/>
      <c r="U281" s="1592"/>
      <c r="V281" s="1592">
        <v>0</v>
      </c>
      <c r="W281" s="1592"/>
      <c r="X281" s="1592"/>
      <c r="Y281" s="1592"/>
      <c r="Z281" s="1592"/>
      <c r="AA281" s="1592"/>
      <c r="AB281" s="1592"/>
      <c r="AC281" s="1592"/>
      <c r="AD281" s="1552">
        <v>0</v>
      </c>
    </row>
    <row r="282" spans="1:30" ht="25.5">
      <c r="A282" s="1570">
        <v>5</v>
      </c>
      <c r="B282" s="1571" t="s">
        <v>435</v>
      </c>
      <c r="C282" s="1560"/>
      <c r="D282" s="1559"/>
      <c r="E282" s="1559"/>
      <c r="F282" s="1559"/>
      <c r="G282" s="1559"/>
      <c r="H282" s="1559"/>
      <c r="I282" s="1560">
        <v>15000</v>
      </c>
      <c r="J282" s="1559"/>
      <c r="K282" s="1559"/>
      <c r="L282" s="1559"/>
      <c r="M282" s="1572"/>
      <c r="N282" s="1559">
        <v>15000</v>
      </c>
      <c r="O282" s="1562"/>
      <c r="P282" s="1563">
        <v>15000</v>
      </c>
      <c r="Q282" s="1563"/>
      <c r="R282" s="1563"/>
      <c r="S282" s="1563"/>
      <c r="T282" s="1563"/>
      <c r="U282" s="1563"/>
      <c r="V282" s="1563">
        <v>15000</v>
      </c>
      <c r="W282" s="1563"/>
      <c r="X282" s="1563"/>
      <c r="Y282" s="1563"/>
      <c r="Z282" s="1563"/>
      <c r="AA282" s="1563"/>
      <c r="AB282" s="1563"/>
      <c r="AC282" s="1563"/>
      <c r="AD282" s="1522">
        <v>0</v>
      </c>
    </row>
    <row r="283" spans="1:30" ht="38.25">
      <c r="A283" s="1570">
        <v>6</v>
      </c>
      <c r="B283" s="1609" t="s">
        <v>434</v>
      </c>
      <c r="C283" s="1560"/>
      <c r="D283" s="1559"/>
      <c r="E283" s="1559"/>
      <c r="F283" s="1559"/>
      <c r="G283" s="1559"/>
      <c r="H283" s="1559"/>
      <c r="I283" s="1560">
        <v>22921</v>
      </c>
      <c r="J283" s="1559"/>
      <c r="K283" s="1559"/>
      <c r="L283" s="1559"/>
      <c r="M283" s="1572"/>
      <c r="N283" s="1559">
        <v>22921</v>
      </c>
      <c r="O283" s="1562"/>
      <c r="P283" s="1563">
        <v>22921</v>
      </c>
      <c r="Q283" s="1563"/>
      <c r="R283" s="1563"/>
      <c r="S283" s="1563"/>
      <c r="T283" s="1563"/>
      <c r="U283" s="1563"/>
      <c r="V283" s="1563">
        <v>22921</v>
      </c>
      <c r="W283" s="1563"/>
      <c r="X283" s="1563"/>
      <c r="Y283" s="1563"/>
      <c r="Z283" s="1563"/>
      <c r="AA283" s="1563"/>
      <c r="AB283" s="1563"/>
      <c r="AC283" s="1563"/>
      <c r="AD283" s="1522">
        <v>0</v>
      </c>
    </row>
    <row r="284" spans="1:30">
      <c r="A284" s="1570" t="s">
        <v>141</v>
      </c>
      <c r="B284" s="1560" t="s">
        <v>433</v>
      </c>
      <c r="C284" s="1560">
        <v>23000</v>
      </c>
      <c r="D284" s="1559"/>
      <c r="E284" s="1559"/>
      <c r="F284" s="1559"/>
      <c r="G284" s="1559"/>
      <c r="H284" s="1559">
        <v>23000</v>
      </c>
      <c r="I284" s="1560">
        <v>65000</v>
      </c>
      <c r="J284" s="1559"/>
      <c r="K284" s="1559"/>
      <c r="L284" s="1559"/>
      <c r="M284" s="1572"/>
      <c r="N284" s="1559">
        <v>65000</v>
      </c>
      <c r="O284" s="1562"/>
      <c r="P284" s="1563">
        <v>65000</v>
      </c>
      <c r="Q284" s="1563"/>
      <c r="R284" s="1563"/>
      <c r="S284" s="1563"/>
      <c r="T284" s="1563"/>
      <c r="U284" s="1563"/>
      <c r="V284" s="1563"/>
      <c r="W284" s="1563">
        <v>65000</v>
      </c>
      <c r="X284" s="1563"/>
      <c r="Y284" s="1563"/>
      <c r="Z284" s="1563"/>
      <c r="AA284" s="1563"/>
      <c r="AB284" s="1563"/>
      <c r="AC284" s="1563"/>
      <c r="AD284" s="1522">
        <v>0</v>
      </c>
    </row>
    <row r="285" spans="1:30" s="1586" customFormat="1">
      <c r="A285" s="1580"/>
      <c r="B285" s="1581" t="s">
        <v>432</v>
      </c>
      <c r="C285" s="1582">
        <v>23000</v>
      </c>
      <c r="D285" s="1583"/>
      <c r="E285" s="1583"/>
      <c r="F285" s="1583"/>
      <c r="G285" s="1583"/>
      <c r="H285" s="1583">
        <v>23000</v>
      </c>
      <c r="I285" s="1582">
        <v>65000</v>
      </c>
      <c r="J285" s="1583"/>
      <c r="K285" s="1583"/>
      <c r="L285" s="1583"/>
      <c r="M285" s="1572"/>
      <c r="N285" s="1583">
        <v>65000</v>
      </c>
      <c r="O285" s="1584"/>
      <c r="P285" s="1585">
        <v>65000</v>
      </c>
      <c r="Q285" s="1585"/>
      <c r="R285" s="1585"/>
      <c r="S285" s="1585"/>
      <c r="T285" s="1585"/>
      <c r="U285" s="1585"/>
      <c r="V285" s="1585"/>
      <c r="W285" s="1585">
        <v>65000</v>
      </c>
      <c r="X285" s="1585"/>
      <c r="Y285" s="1585"/>
      <c r="Z285" s="1585"/>
      <c r="AA285" s="1585"/>
      <c r="AB285" s="1585"/>
      <c r="AC285" s="1585"/>
      <c r="AD285" s="1552">
        <v>0</v>
      </c>
    </row>
    <row r="286" spans="1:30" s="1553" customFormat="1">
      <c r="A286" s="1569" t="s">
        <v>431</v>
      </c>
      <c r="B286" s="1556" t="s">
        <v>430</v>
      </c>
      <c r="C286" s="1556">
        <v>45800</v>
      </c>
      <c r="D286" s="1567"/>
      <c r="E286" s="1567"/>
      <c r="F286" s="1567"/>
      <c r="G286" s="1567"/>
      <c r="H286" s="1567">
        <v>45800</v>
      </c>
      <c r="I286" s="1556">
        <v>46000</v>
      </c>
      <c r="J286" s="1567"/>
      <c r="K286" s="1567"/>
      <c r="L286" s="1567"/>
      <c r="M286" s="1568"/>
      <c r="N286" s="1565">
        <v>46000</v>
      </c>
      <c r="O286" s="1551"/>
      <c r="P286" s="1565">
        <v>46000</v>
      </c>
      <c r="Q286" s="1565"/>
      <c r="R286" s="1565"/>
      <c r="S286" s="1565"/>
      <c r="T286" s="1565"/>
      <c r="U286" s="1565"/>
      <c r="V286" s="1565"/>
      <c r="W286" s="1565"/>
      <c r="X286" s="1565">
        <v>46000</v>
      </c>
      <c r="Y286" s="1565"/>
      <c r="Z286" s="1565"/>
      <c r="AA286" s="1565"/>
      <c r="AB286" s="1565"/>
      <c r="AC286" s="1565"/>
      <c r="AD286" s="1552">
        <v>0</v>
      </c>
    </row>
    <row r="287" spans="1:30" s="1586" customFormat="1">
      <c r="A287" s="1580">
        <v>1</v>
      </c>
      <c r="B287" s="1581" t="s">
        <v>429</v>
      </c>
      <c r="C287" s="1582">
        <v>15000</v>
      </c>
      <c r="D287" s="1583"/>
      <c r="E287" s="1583"/>
      <c r="F287" s="1583"/>
      <c r="G287" s="1583"/>
      <c r="H287" s="1583">
        <v>15000</v>
      </c>
      <c r="I287" s="1582">
        <v>15000</v>
      </c>
      <c r="J287" s="1583"/>
      <c r="K287" s="1583"/>
      <c r="L287" s="1583"/>
      <c r="M287" s="1572"/>
      <c r="N287" s="1583">
        <v>15000</v>
      </c>
      <c r="O287" s="1598" t="s">
        <v>252</v>
      </c>
      <c r="P287" s="1585">
        <v>15000</v>
      </c>
      <c r="Q287" s="1583"/>
      <c r="R287" s="1583"/>
      <c r="S287" s="1583"/>
      <c r="T287" s="1583"/>
      <c r="U287" s="1583"/>
      <c r="V287" s="1583"/>
      <c r="W287" s="1583"/>
      <c r="X287" s="1585">
        <v>15000</v>
      </c>
      <c r="Y287" s="1583"/>
      <c r="Z287" s="1583"/>
      <c r="AA287" s="1583"/>
      <c r="AB287" s="1583"/>
      <c r="AC287" s="1583"/>
      <c r="AD287" s="1522">
        <v>0</v>
      </c>
    </row>
    <row r="288" spans="1:30" s="1586" customFormat="1" ht="25.5">
      <c r="A288" s="1580">
        <v>2</v>
      </c>
      <c r="B288" s="1581" t="s">
        <v>428</v>
      </c>
      <c r="C288" s="1582">
        <v>20000</v>
      </c>
      <c r="D288" s="1583"/>
      <c r="E288" s="1583"/>
      <c r="F288" s="1583"/>
      <c r="G288" s="1583"/>
      <c r="H288" s="1583">
        <v>20000</v>
      </c>
      <c r="I288" s="1582">
        <v>21000</v>
      </c>
      <c r="J288" s="1583"/>
      <c r="K288" s="1583"/>
      <c r="L288" s="1583"/>
      <c r="M288" s="1572"/>
      <c r="N288" s="1583">
        <v>21000</v>
      </c>
      <c r="O288" s="1599"/>
      <c r="P288" s="1585">
        <v>21000</v>
      </c>
      <c r="Q288" s="1583"/>
      <c r="R288" s="1583"/>
      <c r="S288" s="1583"/>
      <c r="T288" s="1583"/>
      <c r="U288" s="1583"/>
      <c r="V288" s="1583"/>
      <c r="W288" s="1583"/>
      <c r="X288" s="1585">
        <v>21000</v>
      </c>
      <c r="Y288" s="1583"/>
      <c r="Z288" s="1583"/>
      <c r="AA288" s="1583"/>
      <c r="AB288" s="1583"/>
      <c r="AC288" s="1583"/>
      <c r="AD288" s="1522">
        <v>0</v>
      </c>
    </row>
    <row r="289" spans="1:32" s="1586" customFormat="1" ht="29.25" customHeight="1">
      <c r="A289" s="1580">
        <v>3</v>
      </c>
      <c r="B289" s="1581" t="s">
        <v>427</v>
      </c>
      <c r="C289" s="1582"/>
      <c r="D289" s="1583"/>
      <c r="E289" s="1583"/>
      <c r="F289" s="1583"/>
      <c r="G289" s="1583"/>
      <c r="H289" s="1583"/>
      <c r="I289" s="1582">
        <v>10000</v>
      </c>
      <c r="J289" s="1583"/>
      <c r="K289" s="1583"/>
      <c r="L289" s="1583"/>
      <c r="M289" s="1572"/>
      <c r="N289" s="1583">
        <v>10000</v>
      </c>
      <c r="O289" s="1600"/>
      <c r="P289" s="1585">
        <v>10000</v>
      </c>
      <c r="Q289" s="1583"/>
      <c r="R289" s="1583"/>
      <c r="S289" s="1583"/>
      <c r="T289" s="1583"/>
      <c r="U289" s="1583"/>
      <c r="V289" s="1583"/>
      <c r="W289" s="1583"/>
      <c r="X289" s="1585">
        <v>10000</v>
      </c>
      <c r="Y289" s="1583"/>
      <c r="Z289" s="1583"/>
      <c r="AA289" s="1583"/>
      <c r="AB289" s="1583"/>
      <c r="AC289" s="1583"/>
      <c r="AD289" s="1522">
        <v>0</v>
      </c>
    </row>
    <row r="290" spans="1:32" s="1553" customFormat="1" ht="14.25" customHeight="1">
      <c r="A290" s="1569" t="s">
        <v>425</v>
      </c>
      <c r="B290" s="1556" t="s">
        <v>424</v>
      </c>
      <c r="C290" s="1556">
        <v>88879</v>
      </c>
      <c r="D290" s="1567"/>
      <c r="E290" s="1567"/>
      <c r="F290" s="1567"/>
      <c r="G290" s="1567"/>
      <c r="H290" s="1567">
        <v>88879</v>
      </c>
      <c r="I290" s="1556">
        <v>108860</v>
      </c>
      <c r="J290" s="1567"/>
      <c r="K290" s="1567"/>
      <c r="L290" s="1567"/>
      <c r="M290" s="1568"/>
      <c r="N290" s="1567">
        <v>108860</v>
      </c>
      <c r="O290" s="1551"/>
      <c r="P290" s="1565">
        <v>108860</v>
      </c>
      <c r="Q290" s="1565"/>
      <c r="R290" s="1565"/>
      <c r="S290" s="1565"/>
      <c r="T290" s="1565"/>
      <c r="U290" s="1565"/>
      <c r="V290" s="1565"/>
      <c r="W290" s="1565"/>
      <c r="X290" s="1565"/>
      <c r="Y290" s="1565">
        <v>108860</v>
      </c>
      <c r="Z290" s="1565"/>
      <c r="AA290" s="1565"/>
      <c r="AB290" s="1565"/>
      <c r="AC290" s="1565"/>
      <c r="AD290" s="1552">
        <v>0</v>
      </c>
    </row>
    <row r="291" spans="1:32" s="1586" customFormat="1" ht="25.5">
      <c r="A291" s="1580">
        <v>1</v>
      </c>
      <c r="B291" s="1581" t="s">
        <v>423</v>
      </c>
      <c r="C291" s="1582">
        <v>23879</v>
      </c>
      <c r="D291" s="1583"/>
      <c r="E291" s="1583"/>
      <c r="F291" s="1583"/>
      <c r="G291" s="1583"/>
      <c r="H291" s="1583">
        <v>23879</v>
      </c>
      <c r="I291" s="1582">
        <v>22560</v>
      </c>
      <c r="J291" s="1583"/>
      <c r="K291" s="1583"/>
      <c r="L291" s="1583"/>
      <c r="M291" s="1572"/>
      <c r="N291" s="1583">
        <v>22560</v>
      </c>
      <c r="O291" s="1584"/>
      <c r="P291" s="1585">
        <v>22560</v>
      </c>
      <c r="Q291" s="1585"/>
      <c r="R291" s="1585"/>
      <c r="S291" s="1585"/>
      <c r="T291" s="1585"/>
      <c r="U291" s="1585"/>
      <c r="V291" s="1585"/>
      <c r="W291" s="1585"/>
      <c r="X291" s="1585"/>
      <c r="Y291" s="1585">
        <v>22560</v>
      </c>
      <c r="Z291" s="1585"/>
      <c r="AA291" s="1585"/>
      <c r="AB291" s="1585"/>
      <c r="AC291" s="1585"/>
      <c r="AD291" s="1522">
        <v>0</v>
      </c>
    </row>
    <row r="292" spans="1:32" s="1593" customFormat="1" ht="25.5" customHeight="1">
      <c r="A292" s="1587" t="s">
        <v>16</v>
      </c>
      <c r="B292" s="1588" t="s">
        <v>422</v>
      </c>
      <c r="C292" s="1589">
        <v>1812</v>
      </c>
      <c r="D292" s="1590"/>
      <c r="E292" s="1590"/>
      <c r="F292" s="1590"/>
      <c r="G292" s="1590"/>
      <c r="H292" s="1590">
        <v>1812</v>
      </c>
      <c r="I292" s="1589">
        <v>1560</v>
      </c>
      <c r="J292" s="1590"/>
      <c r="K292" s="1590"/>
      <c r="L292" s="1590"/>
      <c r="M292" s="1577"/>
      <c r="N292" s="1590">
        <v>1560</v>
      </c>
      <c r="O292" s="1591" t="s">
        <v>319</v>
      </c>
      <c r="P292" s="1592">
        <v>1560</v>
      </c>
      <c r="Q292" s="1592"/>
      <c r="R292" s="1592"/>
      <c r="S292" s="1592"/>
      <c r="T292" s="1592"/>
      <c r="U292" s="1592"/>
      <c r="V292" s="1592"/>
      <c r="W292" s="1592"/>
      <c r="X292" s="1592"/>
      <c r="Y292" s="1592">
        <v>1560</v>
      </c>
      <c r="Z292" s="1592"/>
      <c r="AA292" s="1592"/>
      <c r="AB292" s="1592"/>
      <c r="AC292" s="1592"/>
      <c r="AD292" s="1524">
        <v>0</v>
      </c>
    </row>
    <row r="293" spans="1:32" s="1593" customFormat="1" ht="38.25">
      <c r="A293" s="1587" t="s">
        <v>16</v>
      </c>
      <c r="B293" s="1588" t="s">
        <v>421</v>
      </c>
      <c r="C293" s="1589">
        <v>21817</v>
      </c>
      <c r="D293" s="1590"/>
      <c r="E293" s="1590"/>
      <c r="F293" s="1590"/>
      <c r="G293" s="1590"/>
      <c r="H293" s="1590">
        <v>21817</v>
      </c>
      <c r="I293" s="1589">
        <v>21000</v>
      </c>
      <c r="J293" s="1590"/>
      <c r="K293" s="1590"/>
      <c r="L293" s="1590"/>
      <c r="M293" s="1577"/>
      <c r="N293" s="1590">
        <v>21000</v>
      </c>
      <c r="O293" s="1595"/>
      <c r="P293" s="1592">
        <v>21000</v>
      </c>
      <c r="Q293" s="1592"/>
      <c r="R293" s="1592"/>
      <c r="S293" s="1592"/>
      <c r="T293" s="1592"/>
      <c r="U293" s="1592"/>
      <c r="V293" s="1592"/>
      <c r="W293" s="1592"/>
      <c r="X293" s="1592"/>
      <c r="Y293" s="1592">
        <v>21000</v>
      </c>
      <c r="Z293" s="1592"/>
      <c r="AA293" s="1592"/>
      <c r="AB293" s="1592"/>
      <c r="AC293" s="1592"/>
      <c r="AD293" s="1524">
        <v>0</v>
      </c>
    </row>
    <row r="294" spans="1:32">
      <c r="A294" s="1570">
        <v>2</v>
      </c>
      <c r="B294" s="1571" t="s">
        <v>419</v>
      </c>
      <c r="C294" s="1560">
        <v>50000</v>
      </c>
      <c r="D294" s="1559"/>
      <c r="E294" s="1559"/>
      <c r="F294" s="1559"/>
      <c r="G294" s="1559"/>
      <c r="H294" s="1610">
        <v>50000</v>
      </c>
      <c r="I294" s="1560">
        <v>56300</v>
      </c>
      <c r="J294" s="1559"/>
      <c r="K294" s="1559"/>
      <c r="L294" s="1559"/>
      <c r="M294" s="1572"/>
      <c r="N294" s="1610">
        <v>56300</v>
      </c>
      <c r="O294" s="1562"/>
      <c r="P294" s="1563">
        <v>56300</v>
      </c>
      <c r="Q294" s="1563"/>
      <c r="R294" s="1563"/>
      <c r="S294" s="1563"/>
      <c r="T294" s="1563"/>
      <c r="U294" s="1563"/>
      <c r="V294" s="1563"/>
      <c r="W294" s="1563"/>
      <c r="X294" s="1563"/>
      <c r="Y294" s="1563">
        <v>56300</v>
      </c>
      <c r="Z294" s="1563"/>
      <c r="AA294" s="1563"/>
      <c r="AB294" s="1563"/>
      <c r="AC294" s="1563"/>
      <c r="AD294" s="1522">
        <v>0</v>
      </c>
    </row>
    <row r="295" spans="1:32" hidden="1">
      <c r="A295" s="1570" t="s">
        <v>106</v>
      </c>
      <c r="B295" s="1571" t="s">
        <v>418</v>
      </c>
      <c r="C295" s="1560">
        <v>43600</v>
      </c>
      <c r="D295" s="1559"/>
      <c r="E295" s="1559"/>
      <c r="F295" s="1559"/>
      <c r="G295" s="1559"/>
      <c r="H295" s="1559">
        <v>43600</v>
      </c>
      <c r="I295" s="1560">
        <v>16300</v>
      </c>
      <c r="J295" s="1559"/>
      <c r="K295" s="1559"/>
      <c r="L295" s="1559"/>
      <c r="M295" s="1572"/>
      <c r="N295" s="1559">
        <v>16300</v>
      </c>
      <c r="O295" s="1562"/>
      <c r="P295" s="1563">
        <v>16300</v>
      </c>
      <c r="Q295" s="1563"/>
      <c r="R295" s="1563"/>
      <c r="S295" s="1563"/>
      <c r="T295" s="1563"/>
      <c r="U295" s="1563"/>
      <c r="V295" s="1563"/>
      <c r="W295" s="1563"/>
      <c r="X295" s="1563"/>
      <c r="Y295" s="1563">
        <v>16300</v>
      </c>
      <c r="Z295" s="1563"/>
      <c r="AA295" s="1563"/>
      <c r="AB295" s="1563"/>
      <c r="AC295" s="1563"/>
      <c r="AD295" s="1522">
        <v>0</v>
      </c>
    </row>
    <row r="296" spans="1:32" hidden="1">
      <c r="A296" s="1570" t="s">
        <v>108</v>
      </c>
      <c r="B296" s="1609" t="s">
        <v>417</v>
      </c>
      <c r="C296" s="1560">
        <v>5900</v>
      </c>
      <c r="D296" s="1559"/>
      <c r="E296" s="1559"/>
      <c r="F296" s="1559"/>
      <c r="G296" s="1559"/>
      <c r="H296" s="1559">
        <v>5900</v>
      </c>
      <c r="I296" s="1560">
        <v>40000</v>
      </c>
      <c r="J296" s="1559"/>
      <c r="K296" s="1559"/>
      <c r="L296" s="1559"/>
      <c r="M296" s="1572"/>
      <c r="N296" s="1559">
        <v>40000</v>
      </c>
      <c r="O296" s="1562"/>
      <c r="P296" s="1563">
        <v>40000</v>
      </c>
      <c r="Q296" s="1563"/>
      <c r="R296" s="1563"/>
      <c r="S296" s="1563"/>
      <c r="T296" s="1563"/>
      <c r="U296" s="1563"/>
      <c r="V296" s="1563"/>
      <c r="W296" s="1563"/>
      <c r="X296" s="1563"/>
      <c r="Y296" s="1563">
        <v>40000</v>
      </c>
      <c r="Z296" s="1563"/>
      <c r="AA296" s="1563"/>
      <c r="AB296" s="1563"/>
      <c r="AC296" s="1563"/>
      <c r="AD296" s="1522">
        <v>0</v>
      </c>
    </row>
    <row r="297" spans="1:32" hidden="1">
      <c r="A297" s="1570" t="s">
        <v>110</v>
      </c>
      <c r="B297" s="1611" t="s">
        <v>416</v>
      </c>
      <c r="C297" s="1560">
        <v>500</v>
      </c>
      <c r="D297" s="1559"/>
      <c r="E297" s="1559"/>
      <c r="F297" s="1559"/>
      <c r="G297" s="1559"/>
      <c r="H297" s="1559">
        <v>500</v>
      </c>
      <c r="I297" s="1560">
        <v>0</v>
      </c>
      <c r="J297" s="1559"/>
      <c r="K297" s="1559"/>
      <c r="L297" s="1559"/>
      <c r="M297" s="1572"/>
      <c r="N297" s="1559">
        <v>0</v>
      </c>
      <c r="O297" s="1562"/>
      <c r="P297" s="1563">
        <v>0</v>
      </c>
      <c r="Q297" s="1563"/>
      <c r="R297" s="1563"/>
      <c r="S297" s="1563"/>
      <c r="T297" s="1563"/>
      <c r="U297" s="1563"/>
      <c r="V297" s="1563"/>
      <c r="W297" s="1563"/>
      <c r="X297" s="1563"/>
      <c r="Y297" s="1563">
        <v>0</v>
      </c>
      <c r="Z297" s="1563"/>
      <c r="AA297" s="1563"/>
      <c r="AB297" s="1563"/>
      <c r="AC297" s="1563"/>
      <c r="AD297" s="1522">
        <v>0</v>
      </c>
    </row>
    <row r="298" spans="1:32" ht="76.5">
      <c r="A298" s="1570">
        <v>3</v>
      </c>
      <c r="B298" s="1571" t="s">
        <v>415</v>
      </c>
      <c r="C298" s="1560"/>
      <c r="D298" s="1559"/>
      <c r="E298" s="1559"/>
      <c r="F298" s="1559"/>
      <c r="G298" s="1559"/>
      <c r="H298" s="1559"/>
      <c r="I298" s="1560">
        <v>30000</v>
      </c>
      <c r="J298" s="1559"/>
      <c r="K298" s="1559"/>
      <c r="L298" s="1559"/>
      <c r="M298" s="1572"/>
      <c r="N298" s="1559">
        <v>30000</v>
      </c>
      <c r="O298" s="1562" t="s">
        <v>414</v>
      </c>
      <c r="P298" s="1585">
        <v>30000</v>
      </c>
      <c r="Q298" s="1563"/>
      <c r="R298" s="1563"/>
      <c r="S298" s="1563"/>
      <c r="T298" s="1563"/>
      <c r="U298" s="1563"/>
      <c r="V298" s="1563"/>
      <c r="W298" s="1563"/>
      <c r="X298" s="1563"/>
      <c r="Y298" s="1563">
        <v>30000</v>
      </c>
      <c r="Z298" s="1585"/>
      <c r="AA298" s="1563"/>
      <c r="AB298" s="1563"/>
      <c r="AC298" s="1563"/>
      <c r="AD298" s="1522">
        <v>0</v>
      </c>
    </row>
    <row r="299" spans="1:32" s="1553" customFormat="1">
      <c r="A299" s="1569" t="s">
        <v>412</v>
      </c>
      <c r="B299" s="1567" t="s">
        <v>411</v>
      </c>
      <c r="C299" s="1567">
        <v>667345.30000000005</v>
      </c>
      <c r="D299" s="1567">
        <v>0</v>
      </c>
      <c r="E299" s="1567">
        <v>0</v>
      </c>
      <c r="F299" s="1567">
        <v>0</v>
      </c>
      <c r="G299" s="1567">
        <v>0</v>
      </c>
      <c r="H299" s="1567">
        <v>667345.30000000005</v>
      </c>
      <c r="I299" s="1567">
        <v>909827</v>
      </c>
      <c r="J299" s="1567"/>
      <c r="K299" s="1567"/>
      <c r="L299" s="1567"/>
      <c r="M299" s="1567"/>
      <c r="N299" s="1567">
        <v>909827</v>
      </c>
      <c r="O299" s="1551"/>
      <c r="P299" s="1565">
        <v>909827</v>
      </c>
      <c r="Q299" s="1567"/>
      <c r="R299" s="1567"/>
      <c r="S299" s="1567"/>
      <c r="T299" s="1567"/>
      <c r="U299" s="1567"/>
      <c r="V299" s="1567"/>
      <c r="W299" s="1567"/>
      <c r="X299" s="1567"/>
      <c r="Y299" s="1567"/>
      <c r="Z299" s="1567">
        <v>909827</v>
      </c>
      <c r="AA299" s="1567">
        <v>0</v>
      </c>
      <c r="AB299" s="1567">
        <v>0</v>
      </c>
      <c r="AC299" s="1567">
        <v>0</v>
      </c>
      <c r="AD299" s="1552">
        <v>0</v>
      </c>
      <c r="AE299" s="1567">
        <v>192427.7</v>
      </c>
      <c r="AF299" s="1552">
        <v>222427.7</v>
      </c>
    </row>
    <row r="300" spans="1:32">
      <c r="A300" s="1570">
        <v>1</v>
      </c>
      <c r="B300" s="1571" t="s">
        <v>410</v>
      </c>
      <c r="C300" s="1560">
        <v>83481</v>
      </c>
      <c r="D300" s="1559"/>
      <c r="E300" s="1559"/>
      <c r="F300" s="1559"/>
      <c r="G300" s="1559"/>
      <c r="H300" s="1560">
        <v>83481</v>
      </c>
      <c r="I300" s="1559">
        <v>112373</v>
      </c>
      <c r="J300" s="1559"/>
      <c r="K300" s="1559"/>
      <c r="L300" s="1559"/>
      <c r="M300" s="1559"/>
      <c r="N300" s="1559">
        <v>112373</v>
      </c>
      <c r="O300" s="1562"/>
      <c r="P300" s="1563">
        <v>112373</v>
      </c>
      <c r="Q300" s="1563"/>
      <c r="R300" s="1563"/>
      <c r="S300" s="1563"/>
      <c r="T300" s="1563"/>
      <c r="U300" s="1563"/>
      <c r="V300" s="1563"/>
      <c r="W300" s="1563"/>
      <c r="X300" s="1563"/>
      <c r="Y300" s="1563"/>
      <c r="Z300" s="1563">
        <v>112373</v>
      </c>
      <c r="AA300" s="1563"/>
      <c r="AB300" s="1563"/>
      <c r="AC300" s="1563"/>
      <c r="AD300" s="1522">
        <v>0</v>
      </c>
      <c r="AE300" s="1522">
        <v>28892</v>
      </c>
    </row>
    <row r="301" spans="1:32" s="1593" customFormat="1" ht="38.25">
      <c r="A301" s="1587" t="s">
        <v>16</v>
      </c>
      <c r="B301" s="1588" t="s">
        <v>409</v>
      </c>
      <c r="C301" s="1589">
        <v>1513</v>
      </c>
      <c r="D301" s="1590"/>
      <c r="E301" s="1590"/>
      <c r="F301" s="1590"/>
      <c r="G301" s="1590"/>
      <c r="H301" s="1590">
        <v>1513</v>
      </c>
      <c r="I301" s="1589">
        <v>1513</v>
      </c>
      <c r="J301" s="1590"/>
      <c r="K301" s="1590"/>
      <c r="L301" s="1590"/>
      <c r="M301" s="1577"/>
      <c r="N301" s="1590">
        <v>1513</v>
      </c>
      <c r="O301" s="1591" t="s">
        <v>321</v>
      </c>
      <c r="P301" s="1592">
        <v>1513</v>
      </c>
      <c r="Q301" s="1592"/>
      <c r="R301" s="1592"/>
      <c r="S301" s="1592"/>
      <c r="T301" s="1592"/>
      <c r="U301" s="1592"/>
      <c r="V301" s="1592"/>
      <c r="W301" s="1592"/>
      <c r="X301" s="1592"/>
      <c r="Y301" s="1592"/>
      <c r="Z301" s="1592">
        <v>1513</v>
      </c>
      <c r="AA301" s="1592"/>
      <c r="AB301" s="1592"/>
      <c r="AC301" s="1592"/>
      <c r="AD301" s="1524">
        <v>0</v>
      </c>
      <c r="AE301" s="1524">
        <v>0</v>
      </c>
    </row>
    <row r="302" spans="1:32" s="1593" customFormat="1" ht="25.5">
      <c r="A302" s="1587" t="s">
        <v>16</v>
      </c>
      <c r="B302" s="1588" t="s">
        <v>408</v>
      </c>
      <c r="C302" s="1589">
        <v>879</v>
      </c>
      <c r="D302" s="1590"/>
      <c r="E302" s="1590"/>
      <c r="F302" s="1590"/>
      <c r="G302" s="1590"/>
      <c r="H302" s="1590">
        <v>879</v>
      </c>
      <c r="I302" s="1589">
        <v>879</v>
      </c>
      <c r="J302" s="1590"/>
      <c r="K302" s="1590"/>
      <c r="L302" s="1590"/>
      <c r="M302" s="1577"/>
      <c r="N302" s="1590">
        <v>879</v>
      </c>
      <c r="O302" s="1595"/>
      <c r="P302" s="1592">
        <v>879</v>
      </c>
      <c r="Q302" s="1592"/>
      <c r="R302" s="1592"/>
      <c r="S302" s="1592"/>
      <c r="T302" s="1592"/>
      <c r="U302" s="1592"/>
      <c r="V302" s="1592"/>
      <c r="W302" s="1592"/>
      <c r="X302" s="1592"/>
      <c r="Y302" s="1592"/>
      <c r="Z302" s="1592">
        <v>879</v>
      </c>
      <c r="AA302" s="1592"/>
      <c r="AB302" s="1592"/>
      <c r="AC302" s="1592"/>
      <c r="AD302" s="1524">
        <v>0</v>
      </c>
      <c r="AE302" s="1524">
        <v>0</v>
      </c>
    </row>
    <row r="303" spans="1:32" s="1593" customFormat="1" ht="25.5">
      <c r="A303" s="1587" t="s">
        <v>16</v>
      </c>
      <c r="B303" s="1588" t="s">
        <v>407</v>
      </c>
      <c r="C303" s="1589">
        <v>450</v>
      </c>
      <c r="D303" s="1590"/>
      <c r="E303" s="1590"/>
      <c r="F303" s="1590"/>
      <c r="G303" s="1590"/>
      <c r="H303" s="1590">
        <v>450</v>
      </c>
      <c r="I303" s="1589">
        <v>450</v>
      </c>
      <c r="J303" s="1590"/>
      <c r="K303" s="1590"/>
      <c r="L303" s="1590"/>
      <c r="M303" s="1577"/>
      <c r="N303" s="1590">
        <v>450</v>
      </c>
      <c r="O303" s="1595"/>
      <c r="P303" s="1592">
        <v>450</v>
      </c>
      <c r="Q303" s="1592"/>
      <c r="R303" s="1592"/>
      <c r="S303" s="1592"/>
      <c r="T303" s="1592"/>
      <c r="U303" s="1592"/>
      <c r="V303" s="1592"/>
      <c r="W303" s="1592"/>
      <c r="X303" s="1592"/>
      <c r="Y303" s="1592"/>
      <c r="Z303" s="1592">
        <v>450</v>
      </c>
      <c r="AA303" s="1592"/>
      <c r="AB303" s="1592"/>
      <c r="AC303" s="1592"/>
      <c r="AD303" s="1524">
        <v>0</v>
      </c>
      <c r="AE303" s="1524">
        <v>0</v>
      </c>
    </row>
    <row r="304" spans="1:32" s="1593" customFormat="1" ht="13.5">
      <c r="A304" s="1587" t="s">
        <v>16</v>
      </c>
      <c r="B304" s="1588" t="s">
        <v>406</v>
      </c>
      <c r="C304" s="1589">
        <v>63250</v>
      </c>
      <c r="D304" s="1590"/>
      <c r="E304" s="1590"/>
      <c r="F304" s="1590"/>
      <c r="G304" s="1590"/>
      <c r="H304" s="1590">
        <v>63250</v>
      </c>
      <c r="I304" s="1589">
        <v>72343</v>
      </c>
      <c r="J304" s="1590"/>
      <c r="K304" s="1590"/>
      <c r="L304" s="1590"/>
      <c r="M304" s="1577"/>
      <c r="N304" s="1590">
        <v>72343</v>
      </c>
      <c r="O304" s="1595"/>
      <c r="P304" s="1592">
        <v>72343</v>
      </c>
      <c r="Q304" s="1592"/>
      <c r="R304" s="1592"/>
      <c r="S304" s="1592"/>
      <c r="T304" s="1592"/>
      <c r="U304" s="1592"/>
      <c r="V304" s="1592"/>
      <c r="W304" s="1592"/>
      <c r="X304" s="1592"/>
      <c r="Y304" s="1592"/>
      <c r="Z304" s="1592">
        <v>72343</v>
      </c>
      <c r="AA304" s="1592"/>
      <c r="AB304" s="1592"/>
      <c r="AC304" s="1592"/>
      <c r="AD304" s="1524">
        <v>0</v>
      </c>
      <c r="AE304" s="1524">
        <v>9093</v>
      </c>
    </row>
    <row r="305" spans="1:31" s="1593" customFormat="1" ht="13.5">
      <c r="A305" s="1587" t="s">
        <v>16</v>
      </c>
      <c r="B305" s="1588" t="s">
        <v>405</v>
      </c>
      <c r="C305" s="1589">
        <v>2000</v>
      </c>
      <c r="D305" s="1590"/>
      <c r="E305" s="1590"/>
      <c r="F305" s="1590"/>
      <c r="G305" s="1590"/>
      <c r="H305" s="1590">
        <v>2000</v>
      </c>
      <c r="I305" s="1589">
        <v>2000</v>
      </c>
      <c r="J305" s="1590"/>
      <c r="K305" s="1590"/>
      <c r="L305" s="1590"/>
      <c r="M305" s="1577"/>
      <c r="N305" s="1590">
        <v>2000</v>
      </c>
      <c r="O305" s="1591" t="s">
        <v>307</v>
      </c>
      <c r="P305" s="1592">
        <v>2000</v>
      </c>
      <c r="Q305" s="1592"/>
      <c r="R305" s="1592"/>
      <c r="S305" s="1592"/>
      <c r="T305" s="1592"/>
      <c r="U305" s="1592"/>
      <c r="V305" s="1592"/>
      <c r="W305" s="1592"/>
      <c r="X305" s="1592"/>
      <c r="Y305" s="1592"/>
      <c r="Z305" s="1592">
        <v>2000</v>
      </c>
      <c r="AA305" s="1592"/>
      <c r="AB305" s="1592"/>
      <c r="AC305" s="1592"/>
      <c r="AD305" s="1524">
        <v>0</v>
      </c>
      <c r="AE305" s="1524">
        <v>0</v>
      </c>
    </row>
    <row r="306" spans="1:31" s="1593" customFormat="1" ht="25.5">
      <c r="A306" s="1587" t="s">
        <v>16</v>
      </c>
      <c r="B306" s="1588" t="s">
        <v>404</v>
      </c>
      <c r="C306" s="1589">
        <v>500</v>
      </c>
      <c r="D306" s="1590"/>
      <c r="E306" s="1590"/>
      <c r="F306" s="1590"/>
      <c r="G306" s="1590"/>
      <c r="H306" s="1590">
        <v>500</v>
      </c>
      <c r="I306" s="1589">
        <v>500</v>
      </c>
      <c r="J306" s="1590"/>
      <c r="K306" s="1590"/>
      <c r="L306" s="1590"/>
      <c r="M306" s="1577"/>
      <c r="N306" s="1590">
        <v>500</v>
      </c>
      <c r="O306" s="1595"/>
      <c r="P306" s="1592">
        <v>500</v>
      </c>
      <c r="Q306" s="1592"/>
      <c r="R306" s="1592"/>
      <c r="S306" s="1592"/>
      <c r="T306" s="1592"/>
      <c r="U306" s="1592"/>
      <c r="V306" s="1592"/>
      <c r="W306" s="1592"/>
      <c r="X306" s="1592"/>
      <c r="Y306" s="1592"/>
      <c r="Z306" s="1592">
        <v>500</v>
      </c>
      <c r="AA306" s="1592"/>
      <c r="AB306" s="1592"/>
      <c r="AC306" s="1592"/>
      <c r="AD306" s="1524">
        <v>0</v>
      </c>
      <c r="AE306" s="1524">
        <v>0</v>
      </c>
    </row>
    <row r="307" spans="1:31" s="1593" customFormat="1" ht="25.5">
      <c r="A307" s="1587" t="s">
        <v>16</v>
      </c>
      <c r="B307" s="1588" t="s">
        <v>403</v>
      </c>
      <c r="C307" s="1589"/>
      <c r="D307" s="1590"/>
      <c r="E307" s="1590"/>
      <c r="F307" s="1590"/>
      <c r="G307" s="1590"/>
      <c r="H307" s="1590"/>
      <c r="I307" s="1589">
        <v>500</v>
      </c>
      <c r="J307" s="1590"/>
      <c r="K307" s="1590"/>
      <c r="L307" s="1590"/>
      <c r="M307" s="1577"/>
      <c r="N307" s="1590">
        <v>500</v>
      </c>
      <c r="O307" s="1595"/>
      <c r="P307" s="1592">
        <v>500</v>
      </c>
      <c r="Q307" s="1592"/>
      <c r="R307" s="1592"/>
      <c r="S307" s="1592"/>
      <c r="T307" s="1592"/>
      <c r="U307" s="1592"/>
      <c r="V307" s="1592"/>
      <c r="W307" s="1592"/>
      <c r="X307" s="1592"/>
      <c r="Y307" s="1592"/>
      <c r="Z307" s="1592">
        <v>500</v>
      </c>
      <c r="AA307" s="1592"/>
      <c r="AB307" s="1592"/>
      <c r="AC307" s="1592"/>
      <c r="AD307" s="1524">
        <v>0</v>
      </c>
      <c r="AE307" s="1524">
        <v>500</v>
      </c>
    </row>
    <row r="308" spans="1:31" s="1593" customFormat="1" ht="63.75">
      <c r="A308" s="1587" t="s">
        <v>16</v>
      </c>
      <c r="B308" s="1588" t="s">
        <v>402</v>
      </c>
      <c r="C308" s="1589">
        <v>4500</v>
      </c>
      <c r="D308" s="1590"/>
      <c r="E308" s="1590"/>
      <c r="F308" s="1590"/>
      <c r="G308" s="1590"/>
      <c r="H308" s="1590">
        <v>4500</v>
      </c>
      <c r="I308" s="1589">
        <v>6000</v>
      </c>
      <c r="J308" s="1590"/>
      <c r="K308" s="1590"/>
      <c r="L308" s="1590"/>
      <c r="M308" s="1577"/>
      <c r="N308" s="1590">
        <v>6000</v>
      </c>
      <c r="O308" s="1595"/>
      <c r="P308" s="1592">
        <v>6000</v>
      </c>
      <c r="Q308" s="1592"/>
      <c r="R308" s="1592"/>
      <c r="S308" s="1592"/>
      <c r="T308" s="1592"/>
      <c r="U308" s="1592"/>
      <c r="V308" s="1592"/>
      <c r="W308" s="1592"/>
      <c r="X308" s="1592"/>
      <c r="Y308" s="1592"/>
      <c r="Z308" s="1592">
        <v>6000</v>
      </c>
      <c r="AA308" s="1592"/>
      <c r="AB308" s="1592"/>
      <c r="AC308" s="1592"/>
      <c r="AD308" s="1524">
        <v>0</v>
      </c>
      <c r="AE308" s="1524">
        <v>1500</v>
      </c>
    </row>
    <row r="309" spans="1:31" s="1593" customFormat="1" ht="25.5">
      <c r="A309" s="1587" t="s">
        <v>16</v>
      </c>
      <c r="B309" s="1588" t="s">
        <v>401</v>
      </c>
      <c r="C309" s="1589">
        <v>250</v>
      </c>
      <c r="D309" s="1590"/>
      <c r="E309" s="1590"/>
      <c r="F309" s="1590"/>
      <c r="G309" s="1590"/>
      <c r="H309" s="1590">
        <v>250</v>
      </c>
      <c r="I309" s="1589">
        <v>200</v>
      </c>
      <c r="J309" s="1590"/>
      <c r="K309" s="1590"/>
      <c r="L309" s="1590"/>
      <c r="M309" s="1577"/>
      <c r="N309" s="1590">
        <v>200</v>
      </c>
      <c r="O309" s="1595"/>
      <c r="P309" s="1592">
        <v>200</v>
      </c>
      <c r="Q309" s="1592"/>
      <c r="R309" s="1592"/>
      <c r="S309" s="1592"/>
      <c r="T309" s="1592"/>
      <c r="U309" s="1592"/>
      <c r="V309" s="1592"/>
      <c r="W309" s="1592"/>
      <c r="X309" s="1592"/>
      <c r="Y309" s="1592"/>
      <c r="Z309" s="1592">
        <v>200</v>
      </c>
      <c r="AA309" s="1592"/>
      <c r="AB309" s="1592"/>
      <c r="AC309" s="1592"/>
      <c r="AD309" s="1524">
        <v>0</v>
      </c>
      <c r="AE309" s="1524">
        <v>-50</v>
      </c>
    </row>
    <row r="310" spans="1:31" s="1593" customFormat="1" ht="38.25">
      <c r="A310" s="1587" t="s">
        <v>16</v>
      </c>
      <c r="B310" s="1588" t="s">
        <v>400</v>
      </c>
      <c r="C310" s="1589"/>
      <c r="D310" s="1590"/>
      <c r="E310" s="1590"/>
      <c r="F310" s="1590"/>
      <c r="G310" s="1590"/>
      <c r="H310" s="1590"/>
      <c r="I310" s="1589">
        <v>300</v>
      </c>
      <c r="J310" s="1590"/>
      <c r="K310" s="1590"/>
      <c r="L310" s="1590"/>
      <c r="M310" s="1577"/>
      <c r="N310" s="1590">
        <v>300</v>
      </c>
      <c r="O310" s="1594"/>
      <c r="P310" s="1592">
        <v>300</v>
      </c>
      <c r="Q310" s="1592"/>
      <c r="R310" s="1592"/>
      <c r="S310" s="1592"/>
      <c r="T310" s="1592"/>
      <c r="U310" s="1592"/>
      <c r="V310" s="1592"/>
      <c r="W310" s="1592"/>
      <c r="X310" s="1592"/>
      <c r="Y310" s="1592"/>
      <c r="Z310" s="1592">
        <v>300</v>
      </c>
      <c r="AA310" s="1592"/>
      <c r="AB310" s="1592"/>
      <c r="AC310" s="1592"/>
      <c r="AD310" s="1524">
        <v>0</v>
      </c>
      <c r="AE310" s="1524">
        <v>300</v>
      </c>
    </row>
    <row r="311" spans="1:31" s="1593" customFormat="1" ht="25.5">
      <c r="A311" s="1587" t="s">
        <v>16</v>
      </c>
      <c r="B311" s="1588" t="s">
        <v>399</v>
      </c>
      <c r="C311" s="1589">
        <v>830</v>
      </c>
      <c r="D311" s="1590"/>
      <c r="E311" s="1590"/>
      <c r="F311" s="1590"/>
      <c r="G311" s="1590"/>
      <c r="H311" s="1590">
        <v>830</v>
      </c>
      <c r="I311" s="1589">
        <v>1500</v>
      </c>
      <c r="J311" s="1590"/>
      <c r="K311" s="1590"/>
      <c r="L311" s="1590"/>
      <c r="M311" s="1577"/>
      <c r="N311" s="1590">
        <v>1500</v>
      </c>
      <c r="O311" s="1591" t="s">
        <v>334</v>
      </c>
      <c r="P311" s="1592">
        <v>1500</v>
      </c>
      <c r="Q311" s="1592"/>
      <c r="R311" s="1592"/>
      <c r="S311" s="1592"/>
      <c r="T311" s="1592"/>
      <c r="U311" s="1592"/>
      <c r="V311" s="1592"/>
      <c r="W311" s="1592"/>
      <c r="X311" s="1592"/>
      <c r="Y311" s="1592"/>
      <c r="Z311" s="1592">
        <v>1500</v>
      </c>
      <c r="AA311" s="1592"/>
      <c r="AB311" s="1592"/>
      <c r="AC311" s="1592"/>
      <c r="AD311" s="1524">
        <v>0</v>
      </c>
      <c r="AE311" s="1524">
        <v>670</v>
      </c>
    </row>
    <row r="312" spans="1:31" s="1593" customFormat="1" ht="25.5">
      <c r="A312" s="1587" t="s">
        <v>16</v>
      </c>
      <c r="B312" s="1588" t="s">
        <v>398</v>
      </c>
      <c r="C312" s="1589">
        <v>500</v>
      </c>
      <c r="D312" s="1590"/>
      <c r="E312" s="1590"/>
      <c r="F312" s="1590"/>
      <c r="G312" s="1590"/>
      <c r="H312" s="1590">
        <v>500</v>
      </c>
      <c r="I312" s="1589">
        <v>800</v>
      </c>
      <c r="J312" s="1590"/>
      <c r="K312" s="1590"/>
      <c r="L312" s="1590"/>
      <c r="M312" s="1577"/>
      <c r="N312" s="1590">
        <v>800</v>
      </c>
      <c r="O312" s="1595"/>
      <c r="P312" s="1592">
        <v>800</v>
      </c>
      <c r="Q312" s="1592"/>
      <c r="R312" s="1592"/>
      <c r="S312" s="1592"/>
      <c r="T312" s="1592"/>
      <c r="U312" s="1592"/>
      <c r="V312" s="1592"/>
      <c r="W312" s="1592"/>
      <c r="X312" s="1592"/>
      <c r="Y312" s="1592"/>
      <c r="Z312" s="1592">
        <v>800</v>
      </c>
      <c r="AA312" s="1592"/>
      <c r="AB312" s="1592"/>
      <c r="AC312" s="1592"/>
      <c r="AD312" s="1524">
        <v>0</v>
      </c>
      <c r="AE312" s="1524">
        <v>300</v>
      </c>
    </row>
    <row r="313" spans="1:31" s="1593" customFormat="1" ht="38.25">
      <c r="A313" s="1587" t="s">
        <v>16</v>
      </c>
      <c r="B313" s="1588" t="s">
        <v>397</v>
      </c>
      <c r="C313" s="1589">
        <v>220</v>
      </c>
      <c r="D313" s="1590"/>
      <c r="E313" s="1590"/>
      <c r="F313" s="1590"/>
      <c r="G313" s="1590"/>
      <c r="H313" s="1590">
        <v>220</v>
      </c>
      <c r="I313" s="1589">
        <v>200</v>
      </c>
      <c r="J313" s="1590"/>
      <c r="K313" s="1590"/>
      <c r="L313" s="1590"/>
      <c r="M313" s="1577"/>
      <c r="N313" s="1590">
        <v>200</v>
      </c>
      <c r="O313" s="1594"/>
      <c r="P313" s="1592">
        <v>200</v>
      </c>
      <c r="Q313" s="1592"/>
      <c r="R313" s="1592"/>
      <c r="S313" s="1592"/>
      <c r="T313" s="1592"/>
      <c r="U313" s="1592"/>
      <c r="V313" s="1592"/>
      <c r="W313" s="1592"/>
      <c r="X313" s="1592"/>
      <c r="Y313" s="1592"/>
      <c r="Z313" s="1592">
        <v>200</v>
      </c>
      <c r="AA313" s="1592"/>
      <c r="AB313" s="1592"/>
      <c r="AC313" s="1592"/>
      <c r="AD313" s="1524">
        <v>0</v>
      </c>
      <c r="AE313" s="1524">
        <v>-20</v>
      </c>
    </row>
    <row r="314" spans="1:31" s="1593" customFormat="1" ht="38.25">
      <c r="A314" s="1587" t="s">
        <v>16</v>
      </c>
      <c r="B314" s="1588" t="s">
        <v>396</v>
      </c>
      <c r="C314" s="1589">
        <v>1300</v>
      </c>
      <c r="D314" s="1590"/>
      <c r="E314" s="1590"/>
      <c r="F314" s="1590"/>
      <c r="G314" s="1590"/>
      <c r="H314" s="1589">
        <v>1300</v>
      </c>
      <c r="I314" s="1589">
        <v>1877</v>
      </c>
      <c r="J314" s="1590"/>
      <c r="K314" s="1590"/>
      <c r="L314" s="1590"/>
      <c r="M314" s="1577"/>
      <c r="N314" s="1590">
        <v>1877</v>
      </c>
      <c r="O314" s="1591" t="s">
        <v>395</v>
      </c>
      <c r="P314" s="1592">
        <v>1877</v>
      </c>
      <c r="Q314" s="1592"/>
      <c r="R314" s="1592"/>
      <c r="S314" s="1592"/>
      <c r="T314" s="1592"/>
      <c r="U314" s="1592"/>
      <c r="V314" s="1592"/>
      <c r="W314" s="1592"/>
      <c r="X314" s="1592"/>
      <c r="Y314" s="1592"/>
      <c r="Z314" s="1592">
        <v>1877</v>
      </c>
      <c r="AA314" s="1592"/>
      <c r="AB314" s="1592"/>
      <c r="AC314" s="1592"/>
      <c r="AD314" s="1524">
        <v>0</v>
      </c>
      <c r="AE314" s="1524">
        <v>577</v>
      </c>
    </row>
    <row r="315" spans="1:31" s="1593" customFormat="1" ht="27" customHeight="1">
      <c r="A315" s="1587" t="s">
        <v>16</v>
      </c>
      <c r="B315" s="1588" t="s">
        <v>394</v>
      </c>
      <c r="C315" s="1589">
        <v>278</v>
      </c>
      <c r="D315" s="1590"/>
      <c r="E315" s="1590"/>
      <c r="F315" s="1590"/>
      <c r="G315" s="1590"/>
      <c r="H315" s="1589">
        <v>278</v>
      </c>
      <c r="I315" s="1589">
        <v>350</v>
      </c>
      <c r="J315" s="1590"/>
      <c r="K315" s="1590"/>
      <c r="L315" s="1590"/>
      <c r="M315" s="1577"/>
      <c r="N315" s="1590">
        <v>350</v>
      </c>
      <c r="O315" s="1594"/>
      <c r="P315" s="1592">
        <v>350</v>
      </c>
      <c r="Q315" s="1592"/>
      <c r="R315" s="1592"/>
      <c r="S315" s="1592"/>
      <c r="T315" s="1592"/>
      <c r="U315" s="1592"/>
      <c r="V315" s="1592"/>
      <c r="W315" s="1592"/>
      <c r="X315" s="1592"/>
      <c r="Y315" s="1592"/>
      <c r="Z315" s="1592">
        <v>350</v>
      </c>
      <c r="AA315" s="1592"/>
      <c r="AB315" s="1592"/>
      <c r="AC315" s="1592"/>
      <c r="AD315" s="1524">
        <v>0</v>
      </c>
      <c r="AE315" s="1524">
        <v>72</v>
      </c>
    </row>
    <row r="316" spans="1:31" s="1593" customFormat="1" ht="42" customHeight="1">
      <c r="A316" s="1587" t="s">
        <v>16</v>
      </c>
      <c r="B316" s="1588" t="s">
        <v>393</v>
      </c>
      <c r="C316" s="1589">
        <v>740</v>
      </c>
      <c r="D316" s="1590"/>
      <c r="E316" s="1590"/>
      <c r="F316" s="1590"/>
      <c r="G316" s="1590"/>
      <c r="H316" s="1590">
        <v>740</v>
      </c>
      <c r="I316" s="1589">
        <v>816</v>
      </c>
      <c r="J316" s="1590"/>
      <c r="K316" s="1590"/>
      <c r="L316" s="1590"/>
      <c r="M316" s="1577"/>
      <c r="N316" s="1590">
        <v>816</v>
      </c>
      <c r="O316" s="1591" t="s">
        <v>319</v>
      </c>
      <c r="P316" s="1592">
        <v>816</v>
      </c>
      <c r="Q316" s="1592"/>
      <c r="R316" s="1592"/>
      <c r="S316" s="1592"/>
      <c r="T316" s="1592"/>
      <c r="U316" s="1592"/>
      <c r="V316" s="1592"/>
      <c r="W316" s="1592"/>
      <c r="X316" s="1592"/>
      <c r="Y316" s="1592"/>
      <c r="Z316" s="1592">
        <v>816</v>
      </c>
      <c r="AA316" s="1592"/>
      <c r="AB316" s="1592"/>
      <c r="AC316" s="1592"/>
      <c r="AD316" s="1524">
        <v>0</v>
      </c>
      <c r="AE316" s="1524">
        <v>76</v>
      </c>
    </row>
    <row r="317" spans="1:31" s="1593" customFormat="1" ht="51" customHeight="1">
      <c r="A317" s="1587" t="s">
        <v>16</v>
      </c>
      <c r="B317" s="1588" t="s">
        <v>392</v>
      </c>
      <c r="C317" s="1589">
        <v>271</v>
      </c>
      <c r="D317" s="1590"/>
      <c r="E317" s="1590"/>
      <c r="F317" s="1590"/>
      <c r="G317" s="1590"/>
      <c r="H317" s="1590">
        <v>271</v>
      </c>
      <c r="I317" s="1589">
        <v>551</v>
      </c>
      <c r="J317" s="1590"/>
      <c r="K317" s="1590"/>
      <c r="L317" s="1590"/>
      <c r="M317" s="1577"/>
      <c r="N317" s="1590">
        <v>551</v>
      </c>
      <c r="O317" s="1594"/>
      <c r="P317" s="1592">
        <v>551</v>
      </c>
      <c r="Q317" s="1592"/>
      <c r="R317" s="1592"/>
      <c r="S317" s="1592"/>
      <c r="T317" s="1592"/>
      <c r="U317" s="1592"/>
      <c r="V317" s="1592"/>
      <c r="W317" s="1592"/>
      <c r="X317" s="1592"/>
      <c r="Y317" s="1592"/>
      <c r="Z317" s="1592">
        <v>551</v>
      </c>
      <c r="AA317" s="1592"/>
      <c r="AB317" s="1592"/>
      <c r="AC317" s="1592"/>
      <c r="AD317" s="1524">
        <v>0</v>
      </c>
      <c r="AE317" s="1524">
        <v>280</v>
      </c>
    </row>
    <row r="318" spans="1:31" s="1593" customFormat="1" ht="51" customHeight="1">
      <c r="A318" s="1587" t="s">
        <v>16</v>
      </c>
      <c r="B318" s="1588" t="s">
        <v>391</v>
      </c>
      <c r="C318" s="1589">
        <v>6000</v>
      </c>
      <c r="D318" s="1590"/>
      <c r="E318" s="1590"/>
      <c r="F318" s="1590"/>
      <c r="G318" s="1590">
        <v>6000</v>
      </c>
      <c r="H318" s="1590"/>
      <c r="I318" s="1589">
        <v>11000</v>
      </c>
      <c r="J318" s="1590"/>
      <c r="K318" s="1590"/>
      <c r="L318" s="1590"/>
      <c r="M318" s="1577"/>
      <c r="N318" s="1590">
        <v>11000</v>
      </c>
      <c r="O318" s="1612" t="s">
        <v>302</v>
      </c>
      <c r="P318" s="1592">
        <v>11000</v>
      </c>
      <c r="Q318" s="1592"/>
      <c r="R318" s="1592"/>
      <c r="S318" s="1592"/>
      <c r="T318" s="1592"/>
      <c r="U318" s="1592"/>
      <c r="V318" s="1592"/>
      <c r="W318" s="1592"/>
      <c r="X318" s="1592"/>
      <c r="Y318" s="1592"/>
      <c r="Z318" s="1592">
        <v>11000</v>
      </c>
      <c r="AA318" s="1592"/>
      <c r="AB318" s="1592"/>
      <c r="AC318" s="1592"/>
      <c r="AD318" s="1524">
        <v>0</v>
      </c>
      <c r="AE318" s="1524">
        <v>11000</v>
      </c>
    </row>
    <row r="319" spans="1:31" s="1593" customFormat="1" ht="51" customHeight="1">
      <c r="A319" s="1587" t="s">
        <v>16</v>
      </c>
      <c r="B319" s="1574" t="s">
        <v>390</v>
      </c>
      <c r="C319" s="1589"/>
      <c r="D319" s="1590"/>
      <c r="E319" s="1590"/>
      <c r="F319" s="1590"/>
      <c r="G319" s="1590"/>
      <c r="H319" s="1590"/>
      <c r="I319" s="1589">
        <v>10594</v>
      </c>
      <c r="J319" s="1590"/>
      <c r="K319" s="1590"/>
      <c r="L319" s="1590"/>
      <c r="M319" s="1577"/>
      <c r="N319" s="1590">
        <v>10594</v>
      </c>
      <c r="O319" s="1612" t="s">
        <v>305</v>
      </c>
      <c r="P319" s="1592">
        <v>10594</v>
      </c>
      <c r="Q319" s="1592"/>
      <c r="R319" s="1592"/>
      <c r="S319" s="1592"/>
      <c r="T319" s="1592"/>
      <c r="U319" s="1592"/>
      <c r="V319" s="1592"/>
      <c r="W319" s="1592"/>
      <c r="X319" s="1592"/>
      <c r="Y319" s="1592"/>
      <c r="Z319" s="1592">
        <v>10594</v>
      </c>
      <c r="AA319" s="1592"/>
      <c r="AB319" s="1592"/>
      <c r="AC319" s="1592"/>
      <c r="AD319" s="1524">
        <v>0</v>
      </c>
      <c r="AE319" s="1524">
        <v>10594</v>
      </c>
    </row>
    <row r="320" spans="1:31" s="1586" customFormat="1" ht="33" customHeight="1">
      <c r="A320" s="1580">
        <v>2</v>
      </c>
      <c r="B320" s="1581" t="s">
        <v>389</v>
      </c>
      <c r="C320" s="1582">
        <v>30000</v>
      </c>
      <c r="D320" s="1583"/>
      <c r="E320" s="1583"/>
      <c r="F320" s="1583"/>
      <c r="G320" s="1583"/>
      <c r="H320" s="1583">
        <v>30000</v>
      </c>
      <c r="I320" s="1582">
        <v>60000</v>
      </c>
      <c r="J320" s="1583"/>
      <c r="K320" s="1583"/>
      <c r="L320" s="1583"/>
      <c r="M320" s="1572"/>
      <c r="N320" s="1583">
        <v>60000</v>
      </c>
      <c r="O320" s="1584"/>
      <c r="P320" s="1585">
        <v>60000</v>
      </c>
      <c r="Q320" s="1585"/>
      <c r="R320" s="1585"/>
      <c r="S320" s="1585"/>
      <c r="T320" s="1585"/>
      <c r="U320" s="1585"/>
      <c r="V320" s="1585"/>
      <c r="W320" s="1585"/>
      <c r="X320" s="1585"/>
      <c r="Y320" s="1585"/>
      <c r="Z320" s="1585">
        <v>60000</v>
      </c>
      <c r="AA320" s="1585"/>
      <c r="AB320" s="1585"/>
      <c r="AC320" s="1585"/>
      <c r="AD320" s="1522">
        <v>0</v>
      </c>
      <c r="AE320" s="1522">
        <v>30000</v>
      </c>
    </row>
    <row r="321" spans="1:31" s="1593" customFormat="1" ht="38.25">
      <c r="A321" s="1587"/>
      <c r="B321" s="1613" t="s">
        <v>388</v>
      </c>
      <c r="C321" s="1589">
        <v>3300</v>
      </c>
      <c r="D321" s="1590"/>
      <c r="E321" s="1590"/>
      <c r="F321" s="1590"/>
      <c r="G321" s="1590"/>
      <c r="H321" s="1590">
        <v>3300</v>
      </c>
      <c r="I321" s="1589">
        <v>7000</v>
      </c>
      <c r="J321" s="1590"/>
      <c r="K321" s="1590"/>
      <c r="L321" s="1590"/>
      <c r="M321" s="1577"/>
      <c r="N321" s="1590">
        <v>7000</v>
      </c>
      <c r="O321" s="1597" t="s">
        <v>307</v>
      </c>
      <c r="P321" s="1592">
        <v>7000</v>
      </c>
      <c r="Q321" s="1592"/>
      <c r="R321" s="1592"/>
      <c r="S321" s="1592"/>
      <c r="T321" s="1592"/>
      <c r="U321" s="1592"/>
      <c r="V321" s="1592"/>
      <c r="W321" s="1592"/>
      <c r="X321" s="1592"/>
      <c r="Y321" s="1592"/>
      <c r="Z321" s="1592">
        <v>7000</v>
      </c>
      <c r="AA321" s="1592"/>
      <c r="AB321" s="1592"/>
      <c r="AC321" s="1592"/>
      <c r="AD321" s="1524">
        <v>0</v>
      </c>
      <c r="AE321" s="1524">
        <v>3700</v>
      </c>
    </row>
    <row r="322" spans="1:31" s="1593" customFormat="1" ht="38.25">
      <c r="A322" s="1587"/>
      <c r="B322" s="1613" t="s">
        <v>1141</v>
      </c>
      <c r="C322" s="1589"/>
      <c r="D322" s="1590"/>
      <c r="E322" s="1590"/>
      <c r="F322" s="1590"/>
      <c r="G322" s="1590"/>
      <c r="H322" s="1590"/>
      <c r="I322" s="1589"/>
      <c r="J322" s="1590"/>
      <c r="K322" s="1590"/>
      <c r="L322" s="1590"/>
      <c r="M322" s="1577"/>
      <c r="N322" s="1590"/>
      <c r="O322" s="1597"/>
      <c r="P322" s="1592">
        <v>30000</v>
      </c>
      <c r="Q322" s="1592"/>
      <c r="R322" s="1592"/>
      <c r="S322" s="1592"/>
      <c r="T322" s="1592"/>
      <c r="U322" s="1592"/>
      <c r="V322" s="1592"/>
      <c r="W322" s="1592"/>
      <c r="X322" s="1592"/>
      <c r="Y322" s="1592"/>
      <c r="Z322" s="1592">
        <v>30000</v>
      </c>
      <c r="AA322" s="1592"/>
      <c r="AB322" s="1592"/>
      <c r="AC322" s="1592"/>
      <c r="AD322" s="1524"/>
      <c r="AE322" s="1524"/>
    </row>
    <row r="323" spans="1:31" s="1608" customFormat="1" ht="51" hidden="1">
      <c r="A323" s="1602">
        <v>3</v>
      </c>
      <c r="B323" s="1603" t="s">
        <v>387</v>
      </c>
      <c r="C323" s="1604">
        <v>2500</v>
      </c>
      <c r="D323" s="1605"/>
      <c r="E323" s="1605"/>
      <c r="F323" s="1605"/>
      <c r="G323" s="1605"/>
      <c r="H323" s="1605">
        <v>2500</v>
      </c>
      <c r="I323" s="1604">
        <v>0</v>
      </c>
      <c r="J323" s="1605"/>
      <c r="K323" s="1605"/>
      <c r="L323" s="1605"/>
      <c r="M323" s="1568"/>
      <c r="N323" s="1605"/>
      <c r="O323" s="1606"/>
      <c r="P323" s="1585">
        <v>0</v>
      </c>
      <c r="Q323" s="1607"/>
      <c r="R323" s="1607"/>
      <c r="S323" s="1607"/>
      <c r="T323" s="1607"/>
      <c r="U323" s="1607"/>
      <c r="V323" s="1607"/>
      <c r="W323" s="1607"/>
      <c r="X323" s="1607"/>
      <c r="Y323" s="1607"/>
      <c r="Z323" s="1607">
        <v>0</v>
      </c>
      <c r="AA323" s="1607"/>
      <c r="AB323" s="1607"/>
      <c r="AC323" s="1607"/>
      <c r="AD323" s="1552">
        <v>0</v>
      </c>
      <c r="AE323" s="1552">
        <v>-2500</v>
      </c>
    </row>
    <row r="324" spans="1:31" s="1586" customFormat="1" ht="38.25">
      <c r="A324" s="1580">
        <v>3</v>
      </c>
      <c r="B324" s="1581" t="s">
        <v>386</v>
      </c>
      <c r="C324" s="1582">
        <v>1500</v>
      </c>
      <c r="D324" s="1583"/>
      <c r="E324" s="1583"/>
      <c r="F324" s="1583"/>
      <c r="G324" s="1583"/>
      <c r="H324" s="1583">
        <v>1500</v>
      </c>
      <c r="I324" s="1582">
        <v>1500</v>
      </c>
      <c r="J324" s="1583"/>
      <c r="K324" s="1583"/>
      <c r="L324" s="1583"/>
      <c r="M324" s="1572"/>
      <c r="N324" s="1583">
        <v>1500</v>
      </c>
      <c r="O324" s="1584" t="s">
        <v>302</v>
      </c>
      <c r="P324" s="1585">
        <v>1500</v>
      </c>
      <c r="Q324" s="1585"/>
      <c r="R324" s="1585"/>
      <c r="S324" s="1585"/>
      <c r="T324" s="1585"/>
      <c r="U324" s="1585"/>
      <c r="V324" s="1585"/>
      <c r="W324" s="1585"/>
      <c r="X324" s="1585"/>
      <c r="Y324" s="1585"/>
      <c r="Z324" s="1585">
        <v>1500</v>
      </c>
      <c r="AA324" s="1585"/>
      <c r="AB324" s="1585"/>
      <c r="AC324" s="1585"/>
      <c r="AD324" s="1522">
        <v>0</v>
      </c>
      <c r="AE324" s="1522">
        <v>0</v>
      </c>
    </row>
    <row r="325" spans="1:31" s="1586" customFormat="1">
      <c r="A325" s="1580">
        <v>4</v>
      </c>
      <c r="B325" s="1581" t="s">
        <v>385</v>
      </c>
      <c r="C325" s="1582">
        <v>150000</v>
      </c>
      <c r="D325" s="1583"/>
      <c r="E325" s="1583"/>
      <c r="F325" s="1583"/>
      <c r="G325" s="1583"/>
      <c r="H325" s="1583">
        <v>150000</v>
      </c>
      <c r="I325" s="1582">
        <v>140000</v>
      </c>
      <c r="J325" s="1583"/>
      <c r="K325" s="1583"/>
      <c r="L325" s="1583"/>
      <c r="M325" s="1572"/>
      <c r="N325" s="1583">
        <v>140000</v>
      </c>
      <c r="O325" s="1584"/>
      <c r="P325" s="1585">
        <v>140000</v>
      </c>
      <c r="Q325" s="1585"/>
      <c r="R325" s="1585"/>
      <c r="S325" s="1585"/>
      <c r="T325" s="1585"/>
      <c r="U325" s="1585"/>
      <c r="V325" s="1585"/>
      <c r="W325" s="1585"/>
      <c r="X325" s="1585"/>
      <c r="Y325" s="1585"/>
      <c r="Z325" s="1585">
        <v>140000</v>
      </c>
      <c r="AA325" s="1585"/>
      <c r="AB325" s="1585"/>
      <c r="AC325" s="1585"/>
      <c r="AD325" s="1522">
        <v>0</v>
      </c>
      <c r="AE325" s="1522">
        <v>-10000</v>
      </c>
    </row>
    <row r="326" spans="1:31" s="1593" customFormat="1" ht="13.5">
      <c r="A326" s="1587" t="s">
        <v>16</v>
      </c>
      <c r="B326" s="1613" t="s">
        <v>384</v>
      </c>
      <c r="C326" s="1589">
        <v>138000</v>
      </c>
      <c r="D326" s="1590"/>
      <c r="E326" s="1590"/>
      <c r="F326" s="1590"/>
      <c r="G326" s="1590"/>
      <c r="H326" s="1590">
        <v>138000</v>
      </c>
      <c r="I326" s="1589">
        <v>129300</v>
      </c>
      <c r="J326" s="1590"/>
      <c r="K326" s="1590"/>
      <c r="L326" s="1590"/>
      <c r="M326" s="1577"/>
      <c r="N326" s="1590">
        <v>129300</v>
      </c>
      <c r="O326" s="1597" t="s">
        <v>383</v>
      </c>
      <c r="P326" s="1592">
        <v>129300</v>
      </c>
      <c r="Q326" s="1592"/>
      <c r="R326" s="1592"/>
      <c r="S326" s="1592"/>
      <c r="T326" s="1592"/>
      <c r="U326" s="1592"/>
      <c r="V326" s="1592"/>
      <c r="W326" s="1592"/>
      <c r="X326" s="1592"/>
      <c r="Y326" s="1592"/>
      <c r="Z326" s="1592">
        <v>129300</v>
      </c>
      <c r="AA326" s="1592"/>
      <c r="AB326" s="1592"/>
      <c r="AC326" s="1592"/>
      <c r="AD326" s="1524">
        <v>0</v>
      </c>
      <c r="AE326" s="1524">
        <v>-8700</v>
      </c>
    </row>
    <row r="327" spans="1:31" s="1593" customFormat="1" ht="25.5">
      <c r="A327" s="1587" t="s">
        <v>16</v>
      </c>
      <c r="B327" s="1613" t="s">
        <v>382</v>
      </c>
      <c r="C327" s="1589">
        <v>12000</v>
      </c>
      <c r="D327" s="1590"/>
      <c r="E327" s="1590"/>
      <c r="F327" s="1590"/>
      <c r="G327" s="1590"/>
      <c r="H327" s="1590">
        <v>12000</v>
      </c>
      <c r="I327" s="1589">
        <v>10700</v>
      </c>
      <c r="J327" s="1590"/>
      <c r="K327" s="1590"/>
      <c r="L327" s="1590"/>
      <c r="M327" s="1577"/>
      <c r="N327" s="1590">
        <v>10700</v>
      </c>
      <c r="O327" s="1597" t="s">
        <v>302</v>
      </c>
      <c r="P327" s="1592">
        <v>10700</v>
      </c>
      <c r="Q327" s="1592"/>
      <c r="R327" s="1592"/>
      <c r="S327" s="1592"/>
      <c r="T327" s="1592"/>
      <c r="U327" s="1592"/>
      <c r="V327" s="1592"/>
      <c r="W327" s="1592"/>
      <c r="X327" s="1592"/>
      <c r="Y327" s="1592"/>
      <c r="Z327" s="1592">
        <v>10700</v>
      </c>
      <c r="AA327" s="1592"/>
      <c r="AB327" s="1592"/>
      <c r="AC327" s="1592"/>
      <c r="AD327" s="1524">
        <v>0</v>
      </c>
      <c r="AE327" s="1524">
        <v>-1300</v>
      </c>
    </row>
    <row r="328" spans="1:31" ht="38.25">
      <c r="A328" s="1570">
        <v>5</v>
      </c>
      <c r="B328" s="1571" t="s">
        <v>381</v>
      </c>
      <c r="C328" s="1560">
        <v>0</v>
      </c>
      <c r="D328" s="1559"/>
      <c r="E328" s="1559"/>
      <c r="F328" s="1559"/>
      <c r="G328" s="1559"/>
      <c r="H328" s="1559"/>
      <c r="I328" s="1560">
        <v>7000</v>
      </c>
      <c r="J328" s="1559"/>
      <c r="K328" s="1559"/>
      <c r="L328" s="1559"/>
      <c r="M328" s="1572"/>
      <c r="N328" s="1559">
        <v>7000</v>
      </c>
      <c r="O328" s="1614" t="s">
        <v>321</v>
      </c>
      <c r="P328" s="1585">
        <v>7000</v>
      </c>
      <c r="Q328" s="1563"/>
      <c r="R328" s="1563"/>
      <c r="S328" s="1563"/>
      <c r="T328" s="1563"/>
      <c r="U328" s="1563"/>
      <c r="V328" s="1563"/>
      <c r="W328" s="1563"/>
      <c r="X328" s="1563"/>
      <c r="Y328" s="1563"/>
      <c r="Z328" s="1563">
        <v>7000</v>
      </c>
      <c r="AA328" s="1563"/>
      <c r="AB328" s="1563"/>
      <c r="AC328" s="1563"/>
      <c r="AD328" s="1522">
        <v>0</v>
      </c>
      <c r="AE328" s="1522">
        <v>7000</v>
      </c>
    </row>
    <row r="329" spans="1:31" ht="76.5">
      <c r="A329" s="1570">
        <v>6</v>
      </c>
      <c r="B329" s="1571" t="s">
        <v>380</v>
      </c>
      <c r="C329" s="1560"/>
      <c r="D329" s="1559"/>
      <c r="E329" s="1559"/>
      <c r="F329" s="1559"/>
      <c r="G329" s="1559"/>
      <c r="H329" s="1559"/>
      <c r="I329" s="1560">
        <v>3000</v>
      </c>
      <c r="J329" s="1559"/>
      <c r="K329" s="1559"/>
      <c r="L329" s="1559"/>
      <c r="M329" s="1572"/>
      <c r="N329" s="1559">
        <v>3000</v>
      </c>
      <c r="O329" s="1615"/>
      <c r="P329" s="1585">
        <v>3000</v>
      </c>
      <c r="Q329" s="1563"/>
      <c r="R329" s="1563"/>
      <c r="S329" s="1563"/>
      <c r="T329" s="1563"/>
      <c r="U329" s="1563"/>
      <c r="V329" s="1563"/>
      <c r="W329" s="1563"/>
      <c r="X329" s="1563"/>
      <c r="Y329" s="1563"/>
      <c r="Z329" s="1563">
        <v>3000</v>
      </c>
      <c r="AA329" s="1563"/>
      <c r="AB329" s="1563"/>
      <c r="AC329" s="1563"/>
      <c r="AD329" s="1522">
        <v>0</v>
      </c>
      <c r="AE329" s="1522">
        <v>3000</v>
      </c>
    </row>
    <row r="330" spans="1:31" s="1586" customFormat="1" ht="25.5">
      <c r="A330" s="1580">
        <v>7</v>
      </c>
      <c r="B330" s="1581" t="s">
        <v>379</v>
      </c>
      <c r="C330" s="1582">
        <v>15500</v>
      </c>
      <c r="D330" s="1583"/>
      <c r="E330" s="1583"/>
      <c r="F330" s="1583"/>
      <c r="G330" s="1583"/>
      <c r="H330" s="1583">
        <v>15500</v>
      </c>
      <c r="I330" s="1583">
        <v>11516</v>
      </c>
      <c r="J330" s="1583">
        <v>0</v>
      </c>
      <c r="K330" s="1583">
        <v>0</v>
      </c>
      <c r="L330" s="1583">
        <v>0</v>
      </c>
      <c r="M330" s="1583">
        <v>0</v>
      </c>
      <c r="N330" s="1583">
        <v>11516</v>
      </c>
      <c r="O330" s="1615"/>
      <c r="P330" s="1585">
        <v>11516</v>
      </c>
      <c r="Q330" s="1585"/>
      <c r="R330" s="1585"/>
      <c r="S330" s="1585"/>
      <c r="T330" s="1585"/>
      <c r="U330" s="1585"/>
      <c r="V330" s="1585"/>
      <c r="W330" s="1585"/>
      <c r="X330" s="1585"/>
      <c r="Y330" s="1585"/>
      <c r="Z330" s="1585">
        <v>11516</v>
      </c>
      <c r="AA330" s="1585"/>
      <c r="AB330" s="1585"/>
      <c r="AC330" s="1585"/>
      <c r="AD330" s="1522">
        <v>0</v>
      </c>
      <c r="AE330" s="1522">
        <v>-3984</v>
      </c>
    </row>
    <row r="331" spans="1:31" s="1586" customFormat="1" ht="15" hidden="1" customHeight="1">
      <c r="A331" s="1580" t="s">
        <v>16</v>
      </c>
      <c r="B331" s="1581" t="s">
        <v>378</v>
      </c>
      <c r="C331" s="1582"/>
      <c r="D331" s="1583"/>
      <c r="E331" s="1583"/>
      <c r="F331" s="1583"/>
      <c r="G331" s="1583"/>
      <c r="H331" s="1583"/>
      <c r="I331" s="1582">
        <v>6891</v>
      </c>
      <c r="J331" s="1583"/>
      <c r="K331" s="1583"/>
      <c r="L331" s="1583"/>
      <c r="M331" s="1572"/>
      <c r="N331" s="1583">
        <v>6891</v>
      </c>
      <c r="O331" s="1615"/>
      <c r="P331" s="1585">
        <v>6891</v>
      </c>
      <c r="Q331" s="1585"/>
      <c r="R331" s="1585"/>
      <c r="S331" s="1585"/>
      <c r="T331" s="1585"/>
      <c r="U331" s="1585"/>
      <c r="V331" s="1585"/>
      <c r="W331" s="1585"/>
      <c r="X331" s="1585"/>
      <c r="Y331" s="1585"/>
      <c r="Z331" s="1585">
        <v>6891</v>
      </c>
      <c r="AA331" s="1585"/>
      <c r="AB331" s="1585"/>
      <c r="AC331" s="1585"/>
      <c r="AD331" s="1522">
        <v>0</v>
      </c>
      <c r="AE331" s="1522">
        <v>6891</v>
      </c>
    </row>
    <row r="332" spans="1:31" s="1586" customFormat="1" ht="76.5" hidden="1">
      <c r="A332" s="1580" t="s">
        <v>16</v>
      </c>
      <c r="B332" s="1581" t="s">
        <v>377</v>
      </c>
      <c r="C332" s="1582"/>
      <c r="D332" s="1583"/>
      <c r="E332" s="1583"/>
      <c r="F332" s="1583"/>
      <c r="G332" s="1583"/>
      <c r="H332" s="1583"/>
      <c r="I332" s="1582">
        <v>455</v>
      </c>
      <c r="J332" s="1583"/>
      <c r="K332" s="1583"/>
      <c r="L332" s="1583"/>
      <c r="M332" s="1572"/>
      <c r="N332" s="1583">
        <v>455</v>
      </c>
      <c r="O332" s="1615"/>
      <c r="P332" s="1585">
        <v>455</v>
      </c>
      <c r="Q332" s="1585"/>
      <c r="R332" s="1585"/>
      <c r="S332" s="1585"/>
      <c r="T332" s="1585"/>
      <c r="U332" s="1585"/>
      <c r="V332" s="1585"/>
      <c r="W332" s="1585"/>
      <c r="X332" s="1585"/>
      <c r="Y332" s="1585"/>
      <c r="Z332" s="1585">
        <v>455</v>
      </c>
      <c r="AA332" s="1585"/>
      <c r="AB332" s="1585"/>
      <c r="AC332" s="1585"/>
      <c r="AD332" s="1522">
        <v>0</v>
      </c>
      <c r="AE332" s="1522">
        <v>455</v>
      </c>
    </row>
    <row r="333" spans="1:31" s="1586" customFormat="1" ht="63.75" hidden="1">
      <c r="A333" s="1580" t="s">
        <v>16</v>
      </c>
      <c r="B333" s="1581" t="s">
        <v>376</v>
      </c>
      <c r="C333" s="1582"/>
      <c r="D333" s="1583"/>
      <c r="E333" s="1583"/>
      <c r="F333" s="1583"/>
      <c r="G333" s="1583"/>
      <c r="H333" s="1583"/>
      <c r="I333" s="1582">
        <v>2918</v>
      </c>
      <c r="J333" s="1583"/>
      <c r="K333" s="1583"/>
      <c r="L333" s="1583"/>
      <c r="M333" s="1572"/>
      <c r="N333" s="1583">
        <v>2918</v>
      </c>
      <c r="O333" s="1615"/>
      <c r="P333" s="1585">
        <v>2918</v>
      </c>
      <c r="Q333" s="1585"/>
      <c r="R333" s="1585"/>
      <c r="S333" s="1585"/>
      <c r="T333" s="1585"/>
      <c r="U333" s="1585"/>
      <c r="V333" s="1585"/>
      <c r="W333" s="1585"/>
      <c r="X333" s="1585"/>
      <c r="Y333" s="1585"/>
      <c r="Z333" s="1585">
        <v>2918</v>
      </c>
      <c r="AA333" s="1585"/>
      <c r="AB333" s="1585"/>
      <c r="AC333" s="1585"/>
      <c r="AD333" s="1522">
        <v>0</v>
      </c>
      <c r="AE333" s="1522">
        <v>2918</v>
      </c>
    </row>
    <row r="334" spans="1:31" s="1586" customFormat="1" ht="63.75" hidden="1">
      <c r="A334" s="1580" t="s">
        <v>16</v>
      </c>
      <c r="B334" s="1581" t="s">
        <v>375</v>
      </c>
      <c r="C334" s="1582"/>
      <c r="D334" s="1583"/>
      <c r="E334" s="1583"/>
      <c r="F334" s="1583"/>
      <c r="G334" s="1583"/>
      <c r="H334" s="1583"/>
      <c r="I334" s="1582">
        <v>1252</v>
      </c>
      <c r="J334" s="1583"/>
      <c r="K334" s="1583"/>
      <c r="L334" s="1583"/>
      <c r="M334" s="1572"/>
      <c r="N334" s="1583">
        <v>1252</v>
      </c>
      <c r="O334" s="1615"/>
      <c r="P334" s="1585">
        <v>1252</v>
      </c>
      <c r="Q334" s="1585"/>
      <c r="R334" s="1585"/>
      <c r="S334" s="1585"/>
      <c r="T334" s="1585"/>
      <c r="U334" s="1585"/>
      <c r="V334" s="1585"/>
      <c r="W334" s="1585"/>
      <c r="X334" s="1585"/>
      <c r="Y334" s="1585"/>
      <c r="Z334" s="1585">
        <v>1252</v>
      </c>
      <c r="AA334" s="1585"/>
      <c r="AB334" s="1585"/>
      <c r="AC334" s="1585"/>
      <c r="AD334" s="1522">
        <v>0</v>
      </c>
      <c r="AE334" s="1522">
        <v>1252</v>
      </c>
    </row>
    <row r="335" spans="1:31" s="1586" customFormat="1" ht="42" customHeight="1">
      <c r="A335" s="1580">
        <v>8</v>
      </c>
      <c r="B335" s="1581" t="s">
        <v>374</v>
      </c>
      <c r="C335" s="1582"/>
      <c r="D335" s="1583"/>
      <c r="E335" s="1583"/>
      <c r="F335" s="1583"/>
      <c r="G335" s="1583"/>
      <c r="H335" s="1583"/>
      <c r="I335" s="1582">
        <v>787</v>
      </c>
      <c r="J335" s="1583"/>
      <c r="K335" s="1583"/>
      <c r="L335" s="1583"/>
      <c r="M335" s="1572"/>
      <c r="N335" s="1583">
        <v>787</v>
      </c>
      <c r="O335" s="1615"/>
      <c r="P335" s="1585">
        <v>787</v>
      </c>
      <c r="Q335" s="1585"/>
      <c r="R335" s="1585"/>
      <c r="S335" s="1585"/>
      <c r="T335" s="1585"/>
      <c r="U335" s="1585"/>
      <c r="V335" s="1585"/>
      <c r="W335" s="1585"/>
      <c r="X335" s="1585"/>
      <c r="Y335" s="1585"/>
      <c r="Z335" s="1585">
        <v>787</v>
      </c>
      <c r="AA335" s="1585"/>
      <c r="AB335" s="1585"/>
      <c r="AC335" s="1585"/>
      <c r="AD335" s="1522">
        <v>0</v>
      </c>
      <c r="AE335" s="1522">
        <v>787</v>
      </c>
    </row>
    <row r="336" spans="1:31" s="1586" customFormat="1" ht="51">
      <c r="A336" s="1580">
        <v>9</v>
      </c>
      <c r="B336" s="1581" t="s">
        <v>373</v>
      </c>
      <c r="C336" s="1583">
        <v>336</v>
      </c>
      <c r="D336" s="1583">
        <v>0</v>
      </c>
      <c r="E336" s="1583">
        <v>0</v>
      </c>
      <c r="F336" s="1583">
        <v>0</v>
      </c>
      <c r="G336" s="1583">
        <v>0</v>
      </c>
      <c r="H336" s="1583">
        <v>336</v>
      </c>
      <c r="I336" s="1583">
        <v>363</v>
      </c>
      <c r="J336" s="1583">
        <v>0</v>
      </c>
      <c r="K336" s="1583">
        <v>0</v>
      </c>
      <c r="L336" s="1583">
        <v>0</v>
      </c>
      <c r="M336" s="1583">
        <v>0</v>
      </c>
      <c r="N336" s="1583">
        <v>363</v>
      </c>
      <c r="O336" s="1615"/>
      <c r="P336" s="1585">
        <v>363</v>
      </c>
      <c r="Q336" s="1585"/>
      <c r="R336" s="1585"/>
      <c r="S336" s="1585"/>
      <c r="T336" s="1585"/>
      <c r="U336" s="1585"/>
      <c r="V336" s="1585"/>
      <c r="W336" s="1585"/>
      <c r="X336" s="1585"/>
      <c r="Y336" s="1585"/>
      <c r="Z336" s="1585">
        <v>363</v>
      </c>
      <c r="AA336" s="1585"/>
      <c r="AB336" s="1585"/>
      <c r="AC336" s="1585"/>
      <c r="AD336" s="1522">
        <v>0</v>
      </c>
      <c r="AE336" s="1522">
        <v>27</v>
      </c>
    </row>
    <row r="337" spans="1:31" s="1586" customFormat="1" ht="25.5" hidden="1">
      <c r="A337" s="1580" t="s">
        <v>16</v>
      </c>
      <c r="B337" s="1581" t="s">
        <v>372</v>
      </c>
      <c r="C337" s="1582">
        <v>228</v>
      </c>
      <c r="D337" s="1583"/>
      <c r="E337" s="1583"/>
      <c r="F337" s="1583"/>
      <c r="G337" s="1583"/>
      <c r="H337" s="1583">
        <v>228</v>
      </c>
      <c r="I337" s="1582">
        <v>211</v>
      </c>
      <c r="J337" s="1583"/>
      <c r="K337" s="1583"/>
      <c r="L337" s="1583"/>
      <c r="M337" s="1572"/>
      <c r="N337" s="1583">
        <v>211</v>
      </c>
      <c r="O337" s="1615"/>
      <c r="P337" s="1585">
        <v>211</v>
      </c>
      <c r="Q337" s="1585"/>
      <c r="R337" s="1585"/>
      <c r="S337" s="1585"/>
      <c r="T337" s="1585"/>
      <c r="U337" s="1585"/>
      <c r="V337" s="1585"/>
      <c r="W337" s="1585"/>
      <c r="X337" s="1585"/>
      <c r="Y337" s="1585"/>
      <c r="Z337" s="1607">
        <v>211</v>
      </c>
      <c r="AA337" s="1585"/>
      <c r="AB337" s="1585"/>
      <c r="AC337" s="1585"/>
      <c r="AD337" s="1552">
        <v>0</v>
      </c>
      <c r="AE337" s="1552">
        <v>-17</v>
      </c>
    </row>
    <row r="338" spans="1:31" s="1586" customFormat="1" ht="51" hidden="1">
      <c r="A338" s="1580" t="s">
        <v>16</v>
      </c>
      <c r="B338" s="1581" t="s">
        <v>371</v>
      </c>
      <c r="C338" s="1582">
        <v>108</v>
      </c>
      <c r="D338" s="1583"/>
      <c r="E338" s="1583"/>
      <c r="F338" s="1583"/>
      <c r="G338" s="1583"/>
      <c r="H338" s="1583">
        <v>108</v>
      </c>
      <c r="I338" s="1582">
        <v>152</v>
      </c>
      <c r="J338" s="1583"/>
      <c r="K338" s="1583"/>
      <c r="L338" s="1583"/>
      <c r="M338" s="1572"/>
      <c r="N338" s="1583">
        <v>152</v>
      </c>
      <c r="O338" s="1615"/>
      <c r="P338" s="1585">
        <v>152</v>
      </c>
      <c r="Q338" s="1585"/>
      <c r="R338" s="1585"/>
      <c r="S338" s="1585"/>
      <c r="T338" s="1585"/>
      <c r="U338" s="1585"/>
      <c r="V338" s="1585"/>
      <c r="W338" s="1585"/>
      <c r="X338" s="1585"/>
      <c r="Y338" s="1585"/>
      <c r="Z338" s="1607">
        <v>152</v>
      </c>
      <c r="AA338" s="1585"/>
      <c r="AB338" s="1585"/>
      <c r="AC338" s="1585"/>
      <c r="AD338" s="1552">
        <v>0</v>
      </c>
      <c r="AE338" s="1552">
        <v>44</v>
      </c>
    </row>
    <row r="339" spans="1:31" s="1586" customFormat="1" ht="63.75">
      <c r="A339" s="1580">
        <v>10</v>
      </c>
      <c r="B339" s="1581" t="s">
        <v>370</v>
      </c>
      <c r="C339" s="1582">
        <v>20000</v>
      </c>
      <c r="D339" s="1583"/>
      <c r="E339" s="1583"/>
      <c r="F339" s="1583"/>
      <c r="G339" s="1583"/>
      <c r="H339" s="1583">
        <v>20000</v>
      </c>
      <c r="I339" s="1582">
        <v>20000</v>
      </c>
      <c r="J339" s="1583"/>
      <c r="K339" s="1583"/>
      <c r="L339" s="1583"/>
      <c r="M339" s="1572"/>
      <c r="N339" s="1583">
        <v>20000</v>
      </c>
      <c r="O339" s="1615"/>
      <c r="P339" s="1585">
        <v>20000</v>
      </c>
      <c r="Q339" s="1585"/>
      <c r="R339" s="1585"/>
      <c r="S339" s="1585"/>
      <c r="T339" s="1585"/>
      <c r="U339" s="1585"/>
      <c r="V339" s="1585"/>
      <c r="W339" s="1585"/>
      <c r="X339" s="1585"/>
      <c r="Y339" s="1585"/>
      <c r="Z339" s="1585">
        <v>20000</v>
      </c>
      <c r="AA339" s="1585"/>
      <c r="AB339" s="1585"/>
      <c r="AC339" s="1585"/>
      <c r="AD339" s="1522">
        <v>0</v>
      </c>
      <c r="AE339" s="1522">
        <v>0</v>
      </c>
    </row>
    <row r="340" spans="1:31" s="1586" customFormat="1" ht="63.75">
      <c r="A340" s="1580">
        <v>11</v>
      </c>
      <c r="B340" s="1581" t="s">
        <v>369</v>
      </c>
      <c r="C340" s="1582"/>
      <c r="D340" s="1583"/>
      <c r="E340" s="1583"/>
      <c r="F340" s="1583"/>
      <c r="G340" s="1583"/>
      <c r="H340" s="1583"/>
      <c r="I340" s="1582">
        <v>14500</v>
      </c>
      <c r="J340" s="1583"/>
      <c r="K340" s="1583"/>
      <c r="L340" s="1583"/>
      <c r="M340" s="1572"/>
      <c r="N340" s="1583">
        <v>14500</v>
      </c>
      <c r="O340" s="1615"/>
      <c r="P340" s="1585">
        <v>14500</v>
      </c>
      <c r="Q340" s="1585"/>
      <c r="R340" s="1585"/>
      <c r="S340" s="1585"/>
      <c r="T340" s="1585"/>
      <c r="U340" s="1585"/>
      <c r="V340" s="1585"/>
      <c r="W340" s="1585"/>
      <c r="X340" s="1585"/>
      <c r="Y340" s="1585"/>
      <c r="Z340" s="1585">
        <v>14500</v>
      </c>
      <c r="AA340" s="1585"/>
      <c r="AB340" s="1585"/>
      <c r="AC340" s="1585"/>
      <c r="AD340" s="1522">
        <v>0</v>
      </c>
      <c r="AE340" s="1522">
        <v>14500</v>
      </c>
    </row>
    <row r="341" spans="1:31" s="1586" customFormat="1" ht="15" customHeight="1">
      <c r="A341" s="1580">
        <v>12</v>
      </c>
      <c r="B341" s="1581" t="s">
        <v>366</v>
      </c>
      <c r="C341" s="1582">
        <v>2500</v>
      </c>
      <c r="D341" s="1583"/>
      <c r="E341" s="1583"/>
      <c r="F341" s="1583"/>
      <c r="G341" s="1583"/>
      <c r="H341" s="1583">
        <v>2500</v>
      </c>
      <c r="I341" s="1582">
        <v>3500</v>
      </c>
      <c r="J341" s="1583"/>
      <c r="K341" s="1583"/>
      <c r="L341" s="1583"/>
      <c r="M341" s="1572"/>
      <c r="N341" s="1583">
        <v>3500</v>
      </c>
      <c r="O341" s="1615"/>
      <c r="P341" s="1585">
        <v>3500</v>
      </c>
      <c r="Q341" s="1583"/>
      <c r="R341" s="1583"/>
      <c r="S341" s="1583"/>
      <c r="T341" s="1583"/>
      <c r="U341" s="1583"/>
      <c r="V341" s="1583"/>
      <c r="W341" s="1583"/>
      <c r="X341" s="1583"/>
      <c r="Y341" s="1583"/>
      <c r="Z341" s="1585">
        <v>3500</v>
      </c>
      <c r="AA341" s="1583"/>
      <c r="AB341" s="1583"/>
      <c r="AC341" s="1583"/>
      <c r="AD341" s="1522">
        <v>0</v>
      </c>
      <c r="AE341" s="1522">
        <v>1000</v>
      </c>
    </row>
    <row r="342" spans="1:31" s="1586" customFormat="1" ht="27" customHeight="1">
      <c r="A342" s="1580">
        <v>13</v>
      </c>
      <c r="B342" s="1581" t="s">
        <v>365</v>
      </c>
      <c r="C342" s="1583">
        <v>9300</v>
      </c>
      <c r="D342" s="1583"/>
      <c r="E342" s="1583"/>
      <c r="F342" s="1583"/>
      <c r="G342" s="1583"/>
      <c r="H342" s="1583">
        <v>9300</v>
      </c>
      <c r="I342" s="1583">
        <v>8126</v>
      </c>
      <c r="J342" s="1583">
        <v>0</v>
      </c>
      <c r="K342" s="1583">
        <v>0</v>
      </c>
      <c r="L342" s="1583">
        <v>0</v>
      </c>
      <c r="M342" s="1583">
        <v>0</v>
      </c>
      <c r="N342" s="1583">
        <v>8126</v>
      </c>
      <c r="O342" s="1615"/>
      <c r="P342" s="1585">
        <v>8126</v>
      </c>
      <c r="Q342" s="1583"/>
      <c r="R342" s="1583"/>
      <c r="S342" s="1583"/>
      <c r="T342" s="1583"/>
      <c r="U342" s="1583"/>
      <c r="V342" s="1583"/>
      <c r="W342" s="1583"/>
      <c r="X342" s="1583"/>
      <c r="Y342" s="1583"/>
      <c r="Z342" s="1585">
        <v>8126</v>
      </c>
      <c r="AA342" s="1583"/>
      <c r="AB342" s="1583"/>
      <c r="AC342" s="1583"/>
      <c r="AD342" s="1522">
        <v>0</v>
      </c>
      <c r="AE342" s="1522">
        <v>-1174</v>
      </c>
    </row>
    <row r="343" spans="1:31" s="1586" customFormat="1" ht="63.75" hidden="1">
      <c r="A343" s="1580" t="s">
        <v>106</v>
      </c>
      <c r="B343" s="1581" t="s">
        <v>364</v>
      </c>
      <c r="C343" s="1582">
        <v>2000</v>
      </c>
      <c r="D343" s="1583"/>
      <c r="E343" s="1583"/>
      <c r="F343" s="1583"/>
      <c r="G343" s="1583"/>
      <c r="H343" s="1583">
        <v>2000</v>
      </c>
      <c r="I343" s="1582">
        <v>2000</v>
      </c>
      <c r="J343" s="1583"/>
      <c r="K343" s="1583"/>
      <c r="L343" s="1583"/>
      <c r="M343" s="1572"/>
      <c r="N343" s="1583">
        <v>2000</v>
      </c>
      <c r="O343" s="1615"/>
      <c r="P343" s="1585">
        <v>2000</v>
      </c>
      <c r="Q343" s="1585"/>
      <c r="R343" s="1585"/>
      <c r="S343" s="1585"/>
      <c r="T343" s="1585"/>
      <c r="U343" s="1585"/>
      <c r="V343" s="1585"/>
      <c r="W343" s="1585"/>
      <c r="X343" s="1585"/>
      <c r="Y343" s="1585"/>
      <c r="Z343" s="1607">
        <v>2000</v>
      </c>
      <c r="AA343" s="1585"/>
      <c r="AB343" s="1585"/>
      <c r="AC343" s="1585"/>
      <c r="AD343" s="1552">
        <v>0</v>
      </c>
      <c r="AE343" s="1552">
        <v>0</v>
      </c>
    </row>
    <row r="344" spans="1:31" s="1586" customFormat="1" ht="25.5" hidden="1">
      <c r="A344" s="1580" t="s">
        <v>108</v>
      </c>
      <c r="B344" s="1581" t="s">
        <v>363</v>
      </c>
      <c r="C344" s="1582">
        <v>1500</v>
      </c>
      <c r="D344" s="1583"/>
      <c r="E344" s="1583"/>
      <c r="F344" s="1583"/>
      <c r="G344" s="1583"/>
      <c r="H344" s="1583">
        <v>1500</v>
      </c>
      <c r="I344" s="1582">
        <v>2300</v>
      </c>
      <c r="J344" s="1583"/>
      <c r="K344" s="1583"/>
      <c r="L344" s="1583"/>
      <c r="M344" s="1572"/>
      <c r="N344" s="1583">
        <v>2300</v>
      </c>
      <c r="O344" s="1615"/>
      <c r="P344" s="1585">
        <v>2300</v>
      </c>
      <c r="Q344" s="1583"/>
      <c r="R344" s="1583"/>
      <c r="S344" s="1583"/>
      <c r="T344" s="1583"/>
      <c r="U344" s="1583"/>
      <c r="V344" s="1583"/>
      <c r="W344" s="1583"/>
      <c r="X344" s="1583"/>
      <c r="Y344" s="1583"/>
      <c r="Z344" s="1607">
        <v>2300</v>
      </c>
      <c r="AA344" s="1583"/>
      <c r="AB344" s="1583"/>
      <c r="AC344" s="1583"/>
      <c r="AD344" s="1552">
        <v>0</v>
      </c>
      <c r="AE344" s="1552">
        <v>800</v>
      </c>
    </row>
    <row r="345" spans="1:31" s="1586" customFormat="1" ht="25.5" hidden="1">
      <c r="A345" s="1580" t="s">
        <v>110</v>
      </c>
      <c r="B345" s="1581" t="s">
        <v>362</v>
      </c>
      <c r="C345" s="1582">
        <v>3000</v>
      </c>
      <c r="D345" s="1583"/>
      <c r="E345" s="1583"/>
      <c r="F345" s="1583"/>
      <c r="G345" s="1583"/>
      <c r="H345" s="1583">
        <v>3000</v>
      </c>
      <c r="I345" s="1582">
        <v>2800</v>
      </c>
      <c r="J345" s="1583"/>
      <c r="K345" s="1583"/>
      <c r="L345" s="1583"/>
      <c r="M345" s="1572"/>
      <c r="N345" s="1583">
        <v>2800</v>
      </c>
      <c r="O345" s="1615"/>
      <c r="P345" s="1585">
        <v>2800</v>
      </c>
      <c r="Q345" s="1583"/>
      <c r="R345" s="1583"/>
      <c r="S345" s="1583"/>
      <c r="T345" s="1583"/>
      <c r="U345" s="1583"/>
      <c r="V345" s="1583"/>
      <c r="W345" s="1583"/>
      <c r="X345" s="1583"/>
      <c r="Y345" s="1583"/>
      <c r="Z345" s="1607">
        <v>2800</v>
      </c>
      <c r="AA345" s="1583"/>
      <c r="AB345" s="1583"/>
      <c r="AC345" s="1583"/>
      <c r="AD345" s="1552">
        <v>0</v>
      </c>
      <c r="AE345" s="1552">
        <v>-200</v>
      </c>
    </row>
    <row r="346" spans="1:31" s="1586" customFormat="1" ht="25.5" hidden="1">
      <c r="A346" s="1580" t="s">
        <v>112</v>
      </c>
      <c r="B346" s="1581" t="s">
        <v>361</v>
      </c>
      <c r="C346" s="1582">
        <v>500</v>
      </c>
      <c r="D346" s="1583"/>
      <c r="E346" s="1583"/>
      <c r="F346" s="1583"/>
      <c r="G346" s="1583"/>
      <c r="H346" s="1583">
        <v>500</v>
      </c>
      <c r="I346" s="1582">
        <v>226</v>
      </c>
      <c r="J346" s="1583"/>
      <c r="K346" s="1583"/>
      <c r="L346" s="1583"/>
      <c r="M346" s="1572"/>
      <c r="N346" s="1583">
        <v>226</v>
      </c>
      <c r="O346" s="1615"/>
      <c r="P346" s="1585">
        <v>226</v>
      </c>
      <c r="Q346" s="1583"/>
      <c r="R346" s="1583"/>
      <c r="S346" s="1583"/>
      <c r="T346" s="1583"/>
      <c r="U346" s="1583"/>
      <c r="V346" s="1583"/>
      <c r="W346" s="1583"/>
      <c r="X346" s="1583"/>
      <c r="Y346" s="1583"/>
      <c r="Z346" s="1607">
        <v>226</v>
      </c>
      <c r="AA346" s="1583"/>
      <c r="AB346" s="1583"/>
      <c r="AC346" s="1583"/>
      <c r="AD346" s="1552">
        <v>0</v>
      </c>
      <c r="AE346" s="1552">
        <v>-274</v>
      </c>
    </row>
    <row r="347" spans="1:31" s="1586" customFormat="1" ht="51" hidden="1">
      <c r="A347" s="1580" t="s">
        <v>360</v>
      </c>
      <c r="B347" s="1581" t="s">
        <v>359</v>
      </c>
      <c r="C347" s="1582">
        <v>1000</v>
      </c>
      <c r="D347" s="1583"/>
      <c r="E347" s="1583"/>
      <c r="F347" s="1583"/>
      <c r="G347" s="1583"/>
      <c r="H347" s="1583">
        <v>1000</v>
      </c>
      <c r="I347" s="1582">
        <v>0</v>
      </c>
      <c r="J347" s="1583"/>
      <c r="K347" s="1583"/>
      <c r="L347" s="1583"/>
      <c r="M347" s="1572"/>
      <c r="N347" s="1583">
        <v>0</v>
      </c>
      <c r="O347" s="1615"/>
      <c r="P347" s="1585">
        <v>0</v>
      </c>
      <c r="Q347" s="1583"/>
      <c r="R347" s="1583"/>
      <c r="S347" s="1583"/>
      <c r="T347" s="1583"/>
      <c r="U347" s="1583"/>
      <c r="V347" s="1583"/>
      <c r="W347" s="1583"/>
      <c r="X347" s="1583"/>
      <c r="Y347" s="1583"/>
      <c r="Z347" s="1607">
        <v>0</v>
      </c>
      <c r="AA347" s="1583"/>
      <c r="AB347" s="1583"/>
      <c r="AC347" s="1583"/>
      <c r="AD347" s="1552">
        <v>0</v>
      </c>
      <c r="AE347" s="1552">
        <v>-1000</v>
      </c>
    </row>
    <row r="348" spans="1:31" s="1586" customFormat="1" ht="38.25" hidden="1">
      <c r="A348" s="1580" t="s">
        <v>358</v>
      </c>
      <c r="B348" s="1581" t="s">
        <v>357</v>
      </c>
      <c r="C348" s="1582">
        <v>800</v>
      </c>
      <c r="D348" s="1583"/>
      <c r="E348" s="1583"/>
      <c r="F348" s="1583"/>
      <c r="G348" s="1583"/>
      <c r="H348" s="1583">
        <v>800</v>
      </c>
      <c r="I348" s="1582">
        <v>800</v>
      </c>
      <c r="J348" s="1583"/>
      <c r="K348" s="1583"/>
      <c r="L348" s="1583"/>
      <c r="M348" s="1572"/>
      <c r="N348" s="1583">
        <v>800</v>
      </c>
      <c r="O348" s="1615"/>
      <c r="P348" s="1585">
        <v>800</v>
      </c>
      <c r="Q348" s="1585"/>
      <c r="R348" s="1585"/>
      <c r="S348" s="1585"/>
      <c r="T348" s="1585"/>
      <c r="U348" s="1585"/>
      <c r="V348" s="1585"/>
      <c r="W348" s="1585"/>
      <c r="X348" s="1585"/>
      <c r="Y348" s="1585"/>
      <c r="Z348" s="1607">
        <v>800</v>
      </c>
      <c r="AA348" s="1585"/>
      <c r="AB348" s="1585"/>
      <c r="AC348" s="1585"/>
      <c r="AD348" s="1552">
        <v>0</v>
      </c>
      <c r="AE348" s="1552">
        <v>0</v>
      </c>
    </row>
    <row r="349" spans="1:31" s="1586" customFormat="1" ht="102">
      <c r="A349" s="1580">
        <v>14</v>
      </c>
      <c r="B349" s="1581" t="s">
        <v>356</v>
      </c>
      <c r="C349" s="1582"/>
      <c r="D349" s="1583"/>
      <c r="E349" s="1583"/>
      <c r="F349" s="1583"/>
      <c r="G349" s="1583"/>
      <c r="H349" s="1583"/>
      <c r="I349" s="1582">
        <v>493</v>
      </c>
      <c r="J349" s="1583"/>
      <c r="K349" s="1583"/>
      <c r="L349" s="1583"/>
      <c r="M349" s="1572"/>
      <c r="N349" s="1583">
        <v>493</v>
      </c>
      <c r="O349" s="1615"/>
      <c r="P349" s="1585">
        <v>493</v>
      </c>
      <c r="Q349" s="1585"/>
      <c r="R349" s="1585"/>
      <c r="S349" s="1585"/>
      <c r="T349" s="1585"/>
      <c r="U349" s="1585"/>
      <c r="V349" s="1585"/>
      <c r="W349" s="1585"/>
      <c r="X349" s="1585"/>
      <c r="Y349" s="1585"/>
      <c r="Z349" s="1585">
        <v>493</v>
      </c>
      <c r="AA349" s="1585"/>
      <c r="AB349" s="1585"/>
      <c r="AC349" s="1585"/>
      <c r="AD349" s="1522">
        <v>0</v>
      </c>
      <c r="AE349" s="1522">
        <v>493</v>
      </c>
    </row>
    <row r="350" spans="1:31" s="1586" customFormat="1" ht="25.5">
      <c r="A350" s="1580">
        <v>15</v>
      </c>
      <c r="B350" s="1581" t="s">
        <v>355</v>
      </c>
      <c r="C350" s="1582">
        <v>54</v>
      </c>
      <c r="D350" s="1583"/>
      <c r="E350" s="1583"/>
      <c r="F350" s="1583"/>
      <c r="G350" s="1583"/>
      <c r="H350" s="1583">
        <v>54</v>
      </c>
      <c r="I350" s="1582">
        <v>28</v>
      </c>
      <c r="J350" s="1583"/>
      <c r="K350" s="1583"/>
      <c r="L350" s="1583"/>
      <c r="M350" s="1572"/>
      <c r="N350" s="1583">
        <v>28</v>
      </c>
      <c r="O350" s="1615"/>
      <c r="P350" s="1585">
        <v>28</v>
      </c>
      <c r="Q350" s="1585"/>
      <c r="R350" s="1585"/>
      <c r="S350" s="1585"/>
      <c r="T350" s="1585"/>
      <c r="U350" s="1585"/>
      <c r="V350" s="1585"/>
      <c r="W350" s="1585"/>
      <c r="X350" s="1585"/>
      <c r="Y350" s="1585"/>
      <c r="Z350" s="1585">
        <v>28</v>
      </c>
      <c r="AA350" s="1585"/>
      <c r="AB350" s="1585"/>
      <c r="AC350" s="1585"/>
      <c r="AD350" s="1522">
        <v>0</v>
      </c>
      <c r="AE350" s="1522">
        <v>-26</v>
      </c>
    </row>
    <row r="351" spans="1:31" s="1586" customFormat="1" ht="18" customHeight="1">
      <c r="A351" s="1580">
        <v>16</v>
      </c>
      <c r="B351" s="1581" t="s">
        <v>354</v>
      </c>
      <c r="C351" s="1582">
        <v>1896.3</v>
      </c>
      <c r="D351" s="1583"/>
      <c r="E351" s="1583"/>
      <c r="F351" s="1583"/>
      <c r="G351" s="1583"/>
      <c r="H351" s="1583">
        <v>1896.3</v>
      </c>
      <c r="I351" s="1582">
        <v>11576</v>
      </c>
      <c r="J351" s="1583"/>
      <c r="K351" s="1583"/>
      <c r="L351" s="1583"/>
      <c r="M351" s="1572"/>
      <c r="N351" s="1583">
        <v>11576</v>
      </c>
      <c r="O351" s="1616" t="s">
        <v>353</v>
      </c>
      <c r="P351" s="1585">
        <v>11576</v>
      </c>
      <c r="Q351" s="1583"/>
      <c r="R351" s="1583"/>
      <c r="S351" s="1583"/>
      <c r="T351" s="1583"/>
      <c r="U351" s="1583"/>
      <c r="V351" s="1583"/>
      <c r="W351" s="1583"/>
      <c r="X351" s="1583"/>
      <c r="Y351" s="1583"/>
      <c r="Z351" s="1585">
        <v>11576</v>
      </c>
      <c r="AA351" s="1583"/>
      <c r="AB351" s="1583"/>
      <c r="AC351" s="1583"/>
      <c r="AD351" s="1522">
        <v>0</v>
      </c>
      <c r="AE351" s="1522">
        <v>9679.7000000000007</v>
      </c>
    </row>
    <row r="352" spans="1:31" s="1586" customFormat="1" ht="42" customHeight="1">
      <c r="A352" s="1580">
        <v>17</v>
      </c>
      <c r="B352" s="1581" t="s">
        <v>352</v>
      </c>
      <c r="C352" s="1582">
        <v>2500</v>
      </c>
      <c r="D352" s="1583"/>
      <c r="E352" s="1583"/>
      <c r="F352" s="1583"/>
      <c r="G352" s="1583"/>
      <c r="H352" s="1583">
        <v>2500</v>
      </c>
      <c r="I352" s="1582">
        <v>3000</v>
      </c>
      <c r="J352" s="1583"/>
      <c r="K352" s="1583"/>
      <c r="L352" s="1583"/>
      <c r="M352" s="1572"/>
      <c r="N352" s="1583">
        <v>3000</v>
      </c>
      <c r="O352" s="1584" t="s">
        <v>351</v>
      </c>
      <c r="P352" s="1585">
        <v>3000</v>
      </c>
      <c r="Q352" s="1585"/>
      <c r="R352" s="1585"/>
      <c r="S352" s="1585"/>
      <c r="T352" s="1585"/>
      <c r="U352" s="1585"/>
      <c r="V352" s="1585"/>
      <c r="W352" s="1585"/>
      <c r="X352" s="1585"/>
      <c r="Y352" s="1585"/>
      <c r="Z352" s="1585">
        <v>3000</v>
      </c>
      <c r="AA352" s="1585"/>
      <c r="AB352" s="1585"/>
      <c r="AC352" s="1585"/>
      <c r="AD352" s="1522">
        <v>0</v>
      </c>
      <c r="AE352" s="1522">
        <v>500</v>
      </c>
    </row>
    <row r="353" spans="1:31" s="1586" customFormat="1" ht="25.5">
      <c r="A353" s="1580">
        <v>18</v>
      </c>
      <c r="B353" s="1581" t="s">
        <v>350</v>
      </c>
      <c r="C353" s="1582">
        <v>293410</v>
      </c>
      <c r="D353" s="1583"/>
      <c r="E353" s="1583"/>
      <c r="F353" s="1583"/>
      <c r="G353" s="1583"/>
      <c r="H353" s="1583">
        <v>293410</v>
      </c>
      <c r="I353" s="1582">
        <v>360000</v>
      </c>
      <c r="J353" s="1583"/>
      <c r="K353" s="1583"/>
      <c r="L353" s="1583"/>
      <c r="M353" s="1572"/>
      <c r="N353" s="1583">
        <v>360000</v>
      </c>
      <c r="O353" s="1584"/>
      <c r="P353" s="1585">
        <v>360000</v>
      </c>
      <c r="Q353" s="1585"/>
      <c r="R353" s="1585"/>
      <c r="S353" s="1585"/>
      <c r="T353" s="1585"/>
      <c r="U353" s="1585"/>
      <c r="V353" s="1585"/>
      <c r="W353" s="1585"/>
      <c r="X353" s="1585"/>
      <c r="Y353" s="1585"/>
      <c r="Z353" s="1585">
        <v>360000</v>
      </c>
      <c r="AA353" s="1585"/>
      <c r="AB353" s="1585"/>
      <c r="AC353" s="1585"/>
      <c r="AD353" s="1522">
        <v>0</v>
      </c>
      <c r="AE353" s="1522">
        <v>66590</v>
      </c>
    </row>
    <row r="354" spans="1:31" s="1624" customFormat="1" ht="13.5">
      <c r="A354" s="1617"/>
      <c r="B354" s="1618" t="s">
        <v>146</v>
      </c>
      <c r="C354" s="1619"/>
      <c r="D354" s="1620"/>
      <c r="E354" s="1620"/>
      <c r="F354" s="1620"/>
      <c r="G354" s="1620"/>
      <c r="H354" s="1620"/>
      <c r="I354" s="1619"/>
      <c r="J354" s="1620"/>
      <c r="K354" s="1620"/>
      <c r="L354" s="1620"/>
      <c r="M354" s="1621"/>
      <c r="N354" s="1620"/>
      <c r="O354" s="1622"/>
      <c r="P354" s="1592"/>
      <c r="Q354" s="1623"/>
      <c r="R354" s="1623"/>
      <c r="S354" s="1623"/>
      <c r="T354" s="1623"/>
      <c r="U354" s="1623"/>
      <c r="V354" s="1623"/>
      <c r="W354" s="1623"/>
      <c r="X354" s="1623"/>
      <c r="Y354" s="1623"/>
      <c r="Z354" s="1623"/>
      <c r="AA354" s="1623"/>
      <c r="AB354" s="1623"/>
      <c r="AC354" s="1623"/>
      <c r="AD354" s="1524"/>
      <c r="AE354" s="1524"/>
    </row>
    <row r="355" spans="1:31" s="1593" customFormat="1" ht="38.25">
      <c r="A355" s="1573" t="s">
        <v>16</v>
      </c>
      <c r="B355" s="1574" t="s">
        <v>349</v>
      </c>
      <c r="C355" s="1589"/>
      <c r="D355" s="1590"/>
      <c r="E355" s="1590"/>
      <c r="F355" s="1590"/>
      <c r="G355" s="1590"/>
      <c r="H355" s="1590"/>
      <c r="I355" s="1589">
        <v>4605</v>
      </c>
      <c r="J355" s="1590"/>
      <c r="K355" s="1590"/>
      <c r="L355" s="1590"/>
      <c r="M355" s="1577"/>
      <c r="N355" s="1590">
        <v>4605</v>
      </c>
      <c r="O355" s="1597" t="s">
        <v>319</v>
      </c>
      <c r="P355" s="1592">
        <v>4605</v>
      </c>
      <c r="Q355" s="1592"/>
      <c r="R355" s="1592"/>
      <c r="S355" s="1592"/>
      <c r="T355" s="1592"/>
      <c r="U355" s="1592"/>
      <c r="V355" s="1592"/>
      <c r="W355" s="1592"/>
      <c r="X355" s="1592"/>
      <c r="Y355" s="1592"/>
      <c r="Z355" s="1592">
        <v>4605</v>
      </c>
      <c r="AA355" s="1592"/>
      <c r="AB355" s="1592"/>
      <c r="AC355" s="1592"/>
      <c r="AD355" s="1552">
        <v>-4605</v>
      </c>
      <c r="AE355" s="1552">
        <v>0</v>
      </c>
    </row>
    <row r="356" spans="1:31" s="1593" customFormat="1" ht="25.5">
      <c r="A356" s="1573" t="s">
        <v>16</v>
      </c>
      <c r="B356" s="1574" t="s">
        <v>348</v>
      </c>
      <c r="C356" s="1589"/>
      <c r="D356" s="1590"/>
      <c r="E356" s="1590"/>
      <c r="F356" s="1590"/>
      <c r="G356" s="1590"/>
      <c r="H356" s="1590"/>
      <c r="I356" s="1589">
        <v>180000</v>
      </c>
      <c r="J356" s="1590"/>
      <c r="K356" s="1590"/>
      <c r="L356" s="1590"/>
      <c r="M356" s="1577"/>
      <c r="N356" s="1590">
        <v>180000</v>
      </c>
      <c r="O356" s="1597" t="s">
        <v>347</v>
      </c>
      <c r="P356" s="1592">
        <v>220000</v>
      </c>
      <c r="Q356" s="1592"/>
      <c r="R356" s="1592"/>
      <c r="S356" s="1592"/>
      <c r="T356" s="1592"/>
      <c r="U356" s="1592"/>
      <c r="V356" s="1592"/>
      <c r="W356" s="1592"/>
      <c r="X356" s="1592"/>
      <c r="Y356" s="1592"/>
      <c r="Z356" s="1592">
        <v>220000</v>
      </c>
      <c r="AA356" s="1592"/>
      <c r="AB356" s="1592"/>
      <c r="AC356" s="1592"/>
      <c r="AD356" s="1552">
        <v>-180000</v>
      </c>
      <c r="AE356" s="1552">
        <v>0</v>
      </c>
    </row>
    <row r="357" spans="1:31" ht="89.25">
      <c r="A357" s="1570">
        <v>19</v>
      </c>
      <c r="B357" s="1571" t="s">
        <v>346</v>
      </c>
      <c r="C357" s="1560">
        <v>30000</v>
      </c>
      <c r="D357" s="1559"/>
      <c r="E357" s="1559"/>
      <c r="F357" s="1559"/>
      <c r="G357" s="1559"/>
      <c r="H357" s="1559">
        <v>30000</v>
      </c>
      <c r="I357" s="1560">
        <v>20000</v>
      </c>
      <c r="J357" s="1559"/>
      <c r="K357" s="1559"/>
      <c r="L357" s="1559"/>
      <c r="M357" s="1572"/>
      <c r="N357" s="1559">
        <v>20000</v>
      </c>
      <c r="O357" s="1562" t="s">
        <v>345</v>
      </c>
      <c r="P357" s="1585">
        <v>20000</v>
      </c>
      <c r="Q357" s="1563"/>
      <c r="R357" s="1563"/>
      <c r="S357" s="1563"/>
      <c r="T357" s="1563"/>
      <c r="U357" s="1563"/>
      <c r="V357" s="1563"/>
      <c r="W357" s="1563"/>
      <c r="X357" s="1563"/>
      <c r="Y357" s="1563"/>
      <c r="Z357" s="1585">
        <v>20000</v>
      </c>
      <c r="AA357" s="1563"/>
      <c r="AB357" s="1563"/>
      <c r="AC357" s="1563"/>
      <c r="AD357" s="1522">
        <v>0</v>
      </c>
      <c r="AE357" s="1522">
        <v>-10000</v>
      </c>
    </row>
    <row r="358" spans="1:31" ht="25.5" hidden="1">
      <c r="A358" s="1570">
        <v>15</v>
      </c>
      <c r="B358" s="1571" t="s">
        <v>344</v>
      </c>
      <c r="C358" s="1560"/>
      <c r="D358" s="1559"/>
      <c r="E358" s="1559"/>
      <c r="F358" s="1559"/>
      <c r="G358" s="1559"/>
      <c r="H358" s="1559"/>
      <c r="I358" s="1560">
        <v>0</v>
      </c>
      <c r="J358" s="1559"/>
      <c r="K358" s="1559"/>
      <c r="L358" s="1559"/>
      <c r="M358" s="1572"/>
      <c r="N358" s="1559"/>
      <c r="O358" s="1562"/>
      <c r="P358" s="1585">
        <v>0</v>
      </c>
      <c r="Q358" s="1563"/>
      <c r="R358" s="1563"/>
      <c r="S358" s="1563"/>
      <c r="T358" s="1563"/>
      <c r="U358" s="1563"/>
      <c r="V358" s="1563"/>
      <c r="W358" s="1563"/>
      <c r="X358" s="1563"/>
      <c r="Y358" s="1563"/>
      <c r="Z358" s="1585">
        <v>0</v>
      </c>
      <c r="AA358" s="1563"/>
      <c r="AB358" s="1563"/>
      <c r="AC358" s="1563"/>
      <c r="AD358" s="1522">
        <v>0</v>
      </c>
      <c r="AE358" s="1522">
        <v>0</v>
      </c>
    </row>
    <row r="359" spans="1:31" ht="51">
      <c r="A359" s="1570">
        <v>20</v>
      </c>
      <c r="B359" s="1571" t="s">
        <v>343</v>
      </c>
      <c r="C359" s="1560"/>
      <c r="D359" s="1559"/>
      <c r="E359" s="1559"/>
      <c r="F359" s="1559"/>
      <c r="G359" s="1559"/>
      <c r="H359" s="1559"/>
      <c r="I359" s="1560">
        <v>20000</v>
      </c>
      <c r="J359" s="1559"/>
      <c r="K359" s="1559"/>
      <c r="L359" s="1559"/>
      <c r="M359" s="1572"/>
      <c r="N359" s="1559">
        <v>20000</v>
      </c>
      <c r="O359" s="1562" t="s">
        <v>342</v>
      </c>
      <c r="P359" s="1585">
        <v>20000</v>
      </c>
      <c r="Q359" s="1563"/>
      <c r="R359" s="1563"/>
      <c r="S359" s="1563"/>
      <c r="T359" s="1563"/>
      <c r="U359" s="1563"/>
      <c r="V359" s="1563"/>
      <c r="W359" s="1563"/>
      <c r="X359" s="1563"/>
      <c r="Y359" s="1563"/>
      <c r="Z359" s="1585">
        <v>20000</v>
      </c>
      <c r="AA359" s="1563"/>
      <c r="AB359" s="1563"/>
      <c r="AC359" s="1563"/>
      <c r="AD359" s="1522">
        <v>0</v>
      </c>
      <c r="AE359" s="1522">
        <v>20000</v>
      </c>
    </row>
    <row r="360" spans="1:31" ht="51">
      <c r="A360" s="1570">
        <v>21</v>
      </c>
      <c r="B360" s="1571" t="s">
        <v>341</v>
      </c>
      <c r="C360" s="1560"/>
      <c r="D360" s="1559"/>
      <c r="E360" s="1559"/>
      <c r="F360" s="1559"/>
      <c r="G360" s="1559"/>
      <c r="H360" s="1559"/>
      <c r="I360" s="1560">
        <v>1247</v>
      </c>
      <c r="J360" s="1559"/>
      <c r="K360" s="1559"/>
      <c r="L360" s="1559"/>
      <c r="M360" s="1572"/>
      <c r="N360" s="1559">
        <v>1247</v>
      </c>
      <c r="O360" s="1562" t="s">
        <v>317</v>
      </c>
      <c r="P360" s="1585">
        <v>1247</v>
      </c>
      <c r="Q360" s="1563"/>
      <c r="R360" s="1563"/>
      <c r="S360" s="1563"/>
      <c r="T360" s="1563"/>
      <c r="U360" s="1563"/>
      <c r="V360" s="1563"/>
      <c r="W360" s="1563"/>
      <c r="X360" s="1563"/>
      <c r="Y360" s="1563"/>
      <c r="Z360" s="1585">
        <v>1247</v>
      </c>
      <c r="AA360" s="1563"/>
      <c r="AB360" s="1563"/>
      <c r="AC360" s="1563"/>
      <c r="AD360" s="1522">
        <v>0</v>
      </c>
      <c r="AE360" s="1522">
        <v>1247</v>
      </c>
    </row>
    <row r="361" spans="1:31" ht="51">
      <c r="A361" s="1570">
        <v>22</v>
      </c>
      <c r="B361" s="1571" t="s">
        <v>340</v>
      </c>
      <c r="C361" s="1560"/>
      <c r="D361" s="1559"/>
      <c r="E361" s="1559"/>
      <c r="F361" s="1559"/>
      <c r="G361" s="1559"/>
      <c r="H361" s="1559"/>
      <c r="I361" s="1560">
        <v>2000</v>
      </c>
      <c r="J361" s="1559"/>
      <c r="K361" s="1559"/>
      <c r="L361" s="1559"/>
      <c r="M361" s="1572"/>
      <c r="N361" s="1559">
        <v>2000</v>
      </c>
      <c r="O361" s="1562" t="s">
        <v>307</v>
      </c>
      <c r="P361" s="1585">
        <v>2000</v>
      </c>
      <c r="Q361" s="1563"/>
      <c r="R361" s="1563"/>
      <c r="S361" s="1563"/>
      <c r="T361" s="1563"/>
      <c r="U361" s="1563"/>
      <c r="V361" s="1563"/>
      <c r="W361" s="1563"/>
      <c r="X361" s="1563"/>
      <c r="Y361" s="1563"/>
      <c r="Z361" s="1585">
        <v>2000</v>
      </c>
      <c r="AA361" s="1563"/>
      <c r="AB361" s="1563"/>
      <c r="AC361" s="1563"/>
      <c r="AD361" s="1522">
        <v>0</v>
      </c>
      <c r="AE361" s="1522">
        <v>2000</v>
      </c>
    </row>
    <row r="362" spans="1:31" ht="51">
      <c r="A362" s="1570">
        <v>23</v>
      </c>
      <c r="B362" s="1571" t="s">
        <v>339</v>
      </c>
      <c r="C362" s="1560"/>
      <c r="D362" s="1559"/>
      <c r="E362" s="1559"/>
      <c r="F362" s="1559"/>
      <c r="G362" s="1559"/>
      <c r="H362" s="1559"/>
      <c r="I362" s="1560">
        <v>12534</v>
      </c>
      <c r="J362" s="1559"/>
      <c r="K362" s="1559"/>
      <c r="L362" s="1559"/>
      <c r="M362" s="1572"/>
      <c r="N362" s="1559">
        <v>12534</v>
      </c>
      <c r="O362" s="1562" t="s">
        <v>338</v>
      </c>
      <c r="P362" s="1585">
        <v>12534</v>
      </c>
      <c r="Q362" s="1563"/>
      <c r="R362" s="1563"/>
      <c r="S362" s="1563"/>
      <c r="T362" s="1563"/>
      <c r="U362" s="1563"/>
      <c r="V362" s="1563"/>
      <c r="W362" s="1563"/>
      <c r="X362" s="1563"/>
      <c r="Y362" s="1563"/>
      <c r="Z362" s="1585">
        <v>12534</v>
      </c>
      <c r="AA362" s="1563"/>
      <c r="AB362" s="1563"/>
      <c r="AC362" s="1563"/>
      <c r="AD362" s="1522">
        <v>0</v>
      </c>
      <c r="AE362" s="1522">
        <v>12534</v>
      </c>
    </row>
    <row r="363" spans="1:31" hidden="1">
      <c r="A363" s="1570">
        <v>27</v>
      </c>
      <c r="B363" s="1571" t="s">
        <v>262</v>
      </c>
      <c r="C363" s="1560"/>
      <c r="D363" s="1559"/>
      <c r="E363" s="1559"/>
      <c r="F363" s="1559"/>
      <c r="G363" s="1559"/>
      <c r="H363" s="1559"/>
      <c r="I363" s="1560">
        <v>0</v>
      </c>
      <c r="J363" s="1559"/>
      <c r="K363" s="1559"/>
      <c r="L363" s="1559"/>
      <c r="M363" s="1572"/>
      <c r="N363" s="1559">
        <v>0</v>
      </c>
      <c r="O363" s="1562"/>
      <c r="P363" s="1585">
        <v>0</v>
      </c>
      <c r="Q363" s="1563"/>
      <c r="R363" s="1563"/>
      <c r="S363" s="1563"/>
      <c r="T363" s="1563"/>
      <c r="U363" s="1563"/>
      <c r="V363" s="1563"/>
      <c r="W363" s="1563"/>
      <c r="X363" s="1563"/>
      <c r="Y363" s="1563"/>
      <c r="Z363" s="1585">
        <v>0</v>
      </c>
      <c r="AA363" s="1563"/>
      <c r="AB363" s="1563"/>
      <c r="AC363" s="1563"/>
      <c r="AD363" s="1522">
        <v>0</v>
      </c>
      <c r="AE363" s="1522">
        <v>0</v>
      </c>
    </row>
    <row r="364" spans="1:31" ht="51" hidden="1">
      <c r="A364" s="1570"/>
      <c r="B364" s="1571" t="s">
        <v>337</v>
      </c>
      <c r="C364" s="1560"/>
      <c r="D364" s="1559"/>
      <c r="E364" s="1559"/>
      <c r="F364" s="1559"/>
      <c r="G364" s="1559"/>
      <c r="H364" s="1559"/>
      <c r="I364" s="1560">
        <v>0</v>
      </c>
      <c r="J364" s="1559"/>
      <c r="K364" s="1559"/>
      <c r="L364" s="1559"/>
      <c r="M364" s="1572"/>
      <c r="N364" s="1559">
        <v>0</v>
      </c>
      <c r="O364" s="1562"/>
      <c r="P364" s="1585">
        <v>0</v>
      </c>
      <c r="Q364" s="1563"/>
      <c r="R364" s="1563"/>
      <c r="S364" s="1563"/>
      <c r="T364" s="1563"/>
      <c r="U364" s="1563"/>
      <c r="V364" s="1563"/>
      <c r="W364" s="1563"/>
      <c r="X364" s="1563"/>
      <c r="Y364" s="1563"/>
      <c r="Z364" s="1585">
        <v>0</v>
      </c>
      <c r="AA364" s="1563"/>
      <c r="AB364" s="1563"/>
      <c r="AC364" s="1563"/>
      <c r="AD364" s="1522">
        <v>0</v>
      </c>
      <c r="AE364" s="1522">
        <v>0</v>
      </c>
    </row>
    <row r="365" spans="1:31" ht="25.5" hidden="1">
      <c r="A365" s="1570"/>
      <c r="B365" s="1571" t="s">
        <v>336</v>
      </c>
      <c r="C365" s="1560"/>
      <c r="D365" s="1559"/>
      <c r="E365" s="1559"/>
      <c r="F365" s="1559"/>
      <c r="G365" s="1559"/>
      <c r="H365" s="1559"/>
      <c r="I365" s="1560">
        <v>0</v>
      </c>
      <c r="J365" s="1559"/>
      <c r="K365" s="1559"/>
      <c r="L365" s="1559"/>
      <c r="M365" s="1572"/>
      <c r="N365" s="1559">
        <v>0</v>
      </c>
      <c r="O365" s="1562"/>
      <c r="P365" s="1585">
        <v>0</v>
      </c>
      <c r="Q365" s="1563"/>
      <c r="R365" s="1563"/>
      <c r="S365" s="1563"/>
      <c r="T365" s="1563"/>
      <c r="U365" s="1563"/>
      <c r="V365" s="1563"/>
      <c r="W365" s="1563"/>
      <c r="X365" s="1563"/>
      <c r="Y365" s="1563"/>
      <c r="Z365" s="1585">
        <v>0</v>
      </c>
      <c r="AA365" s="1563"/>
      <c r="AB365" s="1563"/>
      <c r="AC365" s="1563"/>
      <c r="AD365" s="1522">
        <v>0</v>
      </c>
      <c r="AE365" s="1522">
        <v>0</v>
      </c>
    </row>
    <row r="366" spans="1:31" ht="38.25">
      <c r="A366" s="1570">
        <v>24</v>
      </c>
      <c r="B366" s="1571" t="s">
        <v>335</v>
      </c>
      <c r="C366" s="1560"/>
      <c r="D366" s="1559"/>
      <c r="E366" s="1559"/>
      <c r="F366" s="1559"/>
      <c r="G366" s="1559"/>
      <c r="H366" s="1559"/>
      <c r="I366" s="1560">
        <v>15000</v>
      </c>
      <c r="J366" s="1559"/>
      <c r="K366" s="1559"/>
      <c r="L366" s="1559"/>
      <c r="M366" s="1572"/>
      <c r="N366" s="1559">
        <v>15000</v>
      </c>
      <c r="O366" s="1562" t="s">
        <v>334</v>
      </c>
      <c r="P366" s="1585">
        <v>15000</v>
      </c>
      <c r="Q366" s="1563"/>
      <c r="R366" s="1563"/>
      <c r="S366" s="1563"/>
      <c r="T366" s="1563"/>
      <c r="U366" s="1563"/>
      <c r="V366" s="1563"/>
      <c r="W366" s="1563"/>
      <c r="X366" s="1563"/>
      <c r="Y366" s="1563"/>
      <c r="Z366" s="1585">
        <v>15000</v>
      </c>
      <c r="AA366" s="1563"/>
      <c r="AB366" s="1563"/>
      <c r="AC366" s="1563"/>
      <c r="AD366" s="1522">
        <v>0</v>
      </c>
      <c r="AE366" s="1522">
        <v>15000</v>
      </c>
    </row>
    <row r="367" spans="1:31" ht="102">
      <c r="A367" s="1570">
        <v>25</v>
      </c>
      <c r="B367" s="1571" t="s">
        <v>333</v>
      </c>
      <c r="C367" s="1560"/>
      <c r="D367" s="1559"/>
      <c r="E367" s="1559"/>
      <c r="F367" s="1559"/>
      <c r="G367" s="1559"/>
      <c r="H367" s="1559"/>
      <c r="I367" s="1560">
        <v>1284</v>
      </c>
      <c r="J367" s="1559"/>
      <c r="K367" s="1559"/>
      <c r="L367" s="1559"/>
      <c r="M367" s="1572"/>
      <c r="N367" s="1559">
        <v>1284</v>
      </c>
      <c r="O367" s="1562" t="s">
        <v>332</v>
      </c>
      <c r="P367" s="1585">
        <v>1284</v>
      </c>
      <c r="Q367" s="1563"/>
      <c r="R367" s="1563"/>
      <c r="S367" s="1563"/>
      <c r="T367" s="1563"/>
      <c r="U367" s="1563"/>
      <c r="V367" s="1563"/>
      <c r="W367" s="1563"/>
      <c r="X367" s="1563"/>
      <c r="Y367" s="1563"/>
      <c r="Z367" s="1585">
        <v>1284</v>
      </c>
      <c r="AA367" s="1563"/>
      <c r="AB367" s="1563"/>
      <c r="AC367" s="1563"/>
      <c r="AD367" s="1522">
        <v>0</v>
      </c>
      <c r="AE367" s="1522">
        <v>1284</v>
      </c>
    </row>
    <row r="368" spans="1:31">
      <c r="A368" s="1570">
        <v>26</v>
      </c>
      <c r="B368" s="1571" t="s">
        <v>331</v>
      </c>
      <c r="C368" s="1560"/>
      <c r="D368" s="1559"/>
      <c r="E368" s="1559"/>
      <c r="F368" s="1559"/>
      <c r="G368" s="1559"/>
      <c r="H368" s="1559"/>
      <c r="I368" s="1560">
        <v>30000</v>
      </c>
      <c r="J368" s="1559"/>
      <c r="K368" s="1559"/>
      <c r="L368" s="1559"/>
      <c r="M368" s="1572"/>
      <c r="N368" s="1559">
        <v>30000</v>
      </c>
      <c r="O368" s="1562"/>
      <c r="P368" s="1585">
        <v>30000</v>
      </c>
      <c r="Q368" s="1563"/>
      <c r="R368" s="1563"/>
      <c r="S368" s="1563"/>
      <c r="T368" s="1563"/>
      <c r="U368" s="1563"/>
      <c r="V368" s="1563"/>
      <c r="W368" s="1563"/>
      <c r="X368" s="1563"/>
      <c r="Y368" s="1563"/>
      <c r="Z368" s="1585">
        <v>30000</v>
      </c>
      <c r="AA368" s="1563"/>
      <c r="AB368" s="1563"/>
      <c r="AC368" s="1563"/>
      <c r="AD368" s="1522">
        <v>0</v>
      </c>
      <c r="AE368" s="1522">
        <v>30000</v>
      </c>
    </row>
    <row r="369" spans="1:31" ht="25.5">
      <c r="A369" s="1570">
        <v>27</v>
      </c>
      <c r="B369" s="1571" t="s">
        <v>330</v>
      </c>
      <c r="C369" s="1560"/>
      <c r="D369" s="1559"/>
      <c r="E369" s="1559"/>
      <c r="F369" s="1559"/>
      <c r="G369" s="1559"/>
      <c r="H369" s="1559"/>
      <c r="I369" s="1560">
        <v>20000</v>
      </c>
      <c r="J369" s="1559"/>
      <c r="K369" s="1559"/>
      <c r="L369" s="1559"/>
      <c r="M369" s="1572"/>
      <c r="N369" s="1559">
        <v>20000</v>
      </c>
      <c r="O369" s="1562"/>
      <c r="P369" s="1585">
        <v>20000</v>
      </c>
      <c r="Q369" s="1563"/>
      <c r="R369" s="1563"/>
      <c r="S369" s="1563"/>
      <c r="T369" s="1563"/>
      <c r="U369" s="1563"/>
      <c r="V369" s="1563"/>
      <c r="W369" s="1563"/>
      <c r="X369" s="1563"/>
      <c r="Y369" s="1563"/>
      <c r="Z369" s="1585">
        <v>20000</v>
      </c>
      <c r="AA369" s="1563"/>
      <c r="AB369" s="1563"/>
      <c r="AC369" s="1563"/>
      <c r="AD369" s="1522"/>
      <c r="AE369" s="1522"/>
    </row>
    <row r="370" spans="1:31" s="1586" customFormat="1">
      <c r="A370" s="1570">
        <v>28</v>
      </c>
      <c r="B370" s="1581" t="s">
        <v>329</v>
      </c>
      <c r="C370" s="1582">
        <v>20000</v>
      </c>
      <c r="D370" s="1583"/>
      <c r="E370" s="1583"/>
      <c r="F370" s="1583"/>
      <c r="G370" s="1583"/>
      <c r="H370" s="1583">
        <v>20000</v>
      </c>
      <c r="I370" s="1582">
        <v>30000</v>
      </c>
      <c r="J370" s="1583"/>
      <c r="K370" s="1583"/>
      <c r="L370" s="1583"/>
      <c r="M370" s="1572"/>
      <c r="N370" s="1583">
        <v>30000</v>
      </c>
      <c r="O370" s="1584"/>
      <c r="P370" s="1585">
        <v>30000</v>
      </c>
      <c r="Q370" s="1585"/>
      <c r="R370" s="1585"/>
      <c r="S370" s="1585"/>
      <c r="T370" s="1585"/>
      <c r="U370" s="1585"/>
      <c r="V370" s="1585"/>
      <c r="W370" s="1585"/>
      <c r="X370" s="1585"/>
      <c r="Y370" s="1585"/>
      <c r="Z370" s="1585">
        <v>30000</v>
      </c>
      <c r="AA370" s="1585"/>
      <c r="AB370" s="1585"/>
      <c r="AC370" s="1585"/>
      <c r="AD370" s="1522">
        <v>0</v>
      </c>
      <c r="AE370" s="1522">
        <v>10000</v>
      </c>
    </row>
    <row r="371" spans="1:31" s="1553" customFormat="1">
      <c r="A371" s="1569" t="s">
        <v>328</v>
      </c>
      <c r="B371" s="1556" t="s">
        <v>327</v>
      </c>
      <c r="C371" s="1556">
        <v>149948</v>
      </c>
      <c r="D371" s="1567"/>
      <c r="E371" s="1567"/>
      <c r="F371" s="1567"/>
      <c r="G371" s="1567"/>
      <c r="H371" s="1567">
        <v>149948</v>
      </c>
      <c r="I371" s="1567">
        <v>223380</v>
      </c>
      <c r="J371" s="1567"/>
      <c r="K371" s="1567"/>
      <c r="L371" s="1567"/>
      <c r="M371" s="1567"/>
      <c r="N371" s="1567">
        <v>223380</v>
      </c>
      <c r="O371" s="1551"/>
      <c r="P371" s="1567">
        <v>208380</v>
      </c>
      <c r="Q371" s="1565"/>
      <c r="R371" s="1565"/>
      <c r="S371" s="1565"/>
      <c r="T371" s="1565"/>
      <c r="U371" s="1565"/>
      <c r="V371" s="1565"/>
      <c r="W371" s="1565"/>
      <c r="X371" s="1565"/>
      <c r="Y371" s="1565"/>
      <c r="Z371" s="1565"/>
      <c r="AA371" s="1567">
        <v>208380</v>
      </c>
      <c r="AB371" s="1565"/>
      <c r="AC371" s="1565"/>
      <c r="AD371" s="1552">
        <v>0</v>
      </c>
    </row>
    <row r="372" spans="1:31" s="1586" customFormat="1">
      <c r="A372" s="1580">
        <v>1</v>
      </c>
      <c r="B372" s="1581" t="s">
        <v>326</v>
      </c>
      <c r="C372" s="1582">
        <v>13000</v>
      </c>
      <c r="D372" s="1583"/>
      <c r="E372" s="1583"/>
      <c r="F372" s="1583"/>
      <c r="G372" s="1583"/>
      <c r="H372" s="1583">
        <v>13000</v>
      </c>
      <c r="I372" s="1582">
        <v>15000</v>
      </c>
      <c r="J372" s="1583"/>
      <c r="K372" s="1583"/>
      <c r="L372" s="1583"/>
      <c r="M372" s="1572"/>
      <c r="N372" s="1583">
        <v>15000</v>
      </c>
      <c r="O372" s="1584" t="s">
        <v>325</v>
      </c>
      <c r="P372" s="1585">
        <v>15000</v>
      </c>
      <c r="Q372" s="1585"/>
      <c r="R372" s="1585"/>
      <c r="S372" s="1585"/>
      <c r="T372" s="1585"/>
      <c r="U372" s="1585"/>
      <c r="V372" s="1585"/>
      <c r="W372" s="1585"/>
      <c r="X372" s="1585"/>
      <c r="Y372" s="1585"/>
      <c r="Z372" s="1585"/>
      <c r="AA372" s="1585">
        <v>15000</v>
      </c>
      <c r="AB372" s="1585"/>
      <c r="AC372" s="1585"/>
      <c r="AD372" s="1522">
        <v>0</v>
      </c>
    </row>
    <row r="373" spans="1:31" s="1586" customFormat="1" ht="25.5">
      <c r="A373" s="1580">
        <v>2</v>
      </c>
      <c r="B373" s="1581" t="s">
        <v>324</v>
      </c>
      <c r="C373" s="1582">
        <v>5000</v>
      </c>
      <c r="D373" s="1583"/>
      <c r="E373" s="1583"/>
      <c r="F373" s="1583"/>
      <c r="G373" s="1583"/>
      <c r="H373" s="1583">
        <v>5000</v>
      </c>
      <c r="I373" s="1582">
        <v>5000</v>
      </c>
      <c r="J373" s="1583"/>
      <c r="K373" s="1583"/>
      <c r="L373" s="1583"/>
      <c r="M373" s="1572"/>
      <c r="N373" s="1583">
        <v>5000</v>
      </c>
      <c r="O373" s="1584" t="s">
        <v>252</v>
      </c>
      <c r="P373" s="1585">
        <v>5000</v>
      </c>
      <c r="Q373" s="1585"/>
      <c r="R373" s="1585"/>
      <c r="S373" s="1585"/>
      <c r="T373" s="1585"/>
      <c r="U373" s="1585"/>
      <c r="V373" s="1585"/>
      <c r="W373" s="1585"/>
      <c r="X373" s="1585"/>
      <c r="Y373" s="1585"/>
      <c r="Z373" s="1585"/>
      <c r="AA373" s="1585">
        <v>5000</v>
      </c>
      <c r="AB373" s="1585"/>
      <c r="AC373" s="1585"/>
      <c r="AD373" s="1522">
        <v>0</v>
      </c>
    </row>
    <row r="374" spans="1:31" s="1586" customFormat="1" ht="25.5">
      <c r="A374" s="1580">
        <v>3</v>
      </c>
      <c r="B374" s="1581" t="s">
        <v>323</v>
      </c>
      <c r="C374" s="1582">
        <v>20000</v>
      </c>
      <c r="D374" s="1583"/>
      <c r="E374" s="1583"/>
      <c r="F374" s="1583"/>
      <c r="G374" s="1583"/>
      <c r="H374" s="1583">
        <v>20000</v>
      </c>
      <c r="I374" s="1582">
        <v>35000</v>
      </c>
      <c r="J374" s="1583"/>
      <c r="K374" s="1583"/>
      <c r="L374" s="1583"/>
      <c r="M374" s="1572"/>
      <c r="N374" s="1583">
        <v>35000</v>
      </c>
      <c r="O374" s="1584"/>
      <c r="P374" s="1585">
        <v>30000</v>
      </c>
      <c r="Q374" s="1585"/>
      <c r="R374" s="1585"/>
      <c r="S374" s="1585"/>
      <c r="T374" s="1585"/>
      <c r="U374" s="1585"/>
      <c r="V374" s="1585"/>
      <c r="W374" s="1585"/>
      <c r="X374" s="1585"/>
      <c r="Y374" s="1585"/>
      <c r="Z374" s="1585"/>
      <c r="AA374" s="1585">
        <v>30000</v>
      </c>
      <c r="AB374" s="1585"/>
      <c r="AC374" s="1585"/>
      <c r="AD374" s="1522">
        <v>0</v>
      </c>
    </row>
    <row r="375" spans="1:31" s="1593" customFormat="1" ht="51">
      <c r="A375" s="1587"/>
      <c r="B375" s="1588" t="s">
        <v>322</v>
      </c>
      <c r="C375" s="1589"/>
      <c r="D375" s="1590"/>
      <c r="E375" s="1590"/>
      <c r="F375" s="1590"/>
      <c r="G375" s="1590"/>
      <c r="H375" s="1590"/>
      <c r="I375" s="1589">
        <v>4871</v>
      </c>
      <c r="J375" s="1590"/>
      <c r="K375" s="1590"/>
      <c r="L375" s="1590"/>
      <c r="M375" s="1577"/>
      <c r="N375" s="1590">
        <v>4871</v>
      </c>
      <c r="O375" s="1597" t="s">
        <v>321</v>
      </c>
      <c r="P375" s="1592">
        <v>4871</v>
      </c>
      <c r="Q375" s="1592"/>
      <c r="R375" s="1592"/>
      <c r="S375" s="1592"/>
      <c r="T375" s="1592"/>
      <c r="U375" s="1592"/>
      <c r="V375" s="1592"/>
      <c r="W375" s="1592"/>
      <c r="X375" s="1592"/>
      <c r="Y375" s="1592"/>
      <c r="Z375" s="1592"/>
      <c r="AA375" s="1592">
        <v>4871</v>
      </c>
      <c r="AB375" s="1592"/>
      <c r="AC375" s="1592"/>
      <c r="AD375" s="1552">
        <v>0</v>
      </c>
    </row>
    <row r="376" spans="1:31" s="1586" customFormat="1">
      <c r="A376" s="1580">
        <v>4</v>
      </c>
      <c r="B376" s="1581" t="s">
        <v>320</v>
      </c>
      <c r="C376" s="1582">
        <v>10440</v>
      </c>
      <c r="D376" s="1583"/>
      <c r="E376" s="1583"/>
      <c r="F376" s="1583"/>
      <c r="G376" s="1583"/>
      <c r="H376" s="1583">
        <v>10440</v>
      </c>
      <c r="I376" s="1582">
        <v>10731</v>
      </c>
      <c r="J376" s="1583"/>
      <c r="K376" s="1583"/>
      <c r="L376" s="1583"/>
      <c r="M376" s="1572"/>
      <c r="N376" s="1583">
        <v>10731</v>
      </c>
      <c r="O376" s="1584"/>
      <c r="P376" s="1585">
        <v>10731</v>
      </c>
      <c r="Q376" s="1585"/>
      <c r="R376" s="1585"/>
      <c r="S376" s="1585"/>
      <c r="T376" s="1585"/>
      <c r="U376" s="1585"/>
      <c r="V376" s="1585"/>
      <c r="W376" s="1585"/>
      <c r="X376" s="1585"/>
      <c r="Y376" s="1585"/>
      <c r="Z376" s="1585"/>
      <c r="AA376" s="1585">
        <v>10731</v>
      </c>
      <c r="AB376" s="1585"/>
      <c r="AC376" s="1585"/>
      <c r="AD376" s="1522">
        <v>0</v>
      </c>
    </row>
    <row r="377" spans="1:31" s="1586" customFormat="1">
      <c r="A377" s="1580" t="s">
        <v>106</v>
      </c>
      <c r="B377" s="1581" t="s">
        <v>319</v>
      </c>
      <c r="C377" s="1582">
        <v>108</v>
      </c>
      <c r="D377" s="1583"/>
      <c r="E377" s="1583"/>
      <c r="F377" s="1583"/>
      <c r="G377" s="1583"/>
      <c r="H377" s="1583">
        <v>108</v>
      </c>
      <c r="I377" s="1582">
        <v>110</v>
      </c>
      <c r="J377" s="1583"/>
      <c r="K377" s="1583"/>
      <c r="L377" s="1583"/>
      <c r="M377" s="1572"/>
      <c r="N377" s="1583">
        <v>110</v>
      </c>
      <c r="O377" s="1584"/>
      <c r="P377" s="1585">
        <v>110</v>
      </c>
      <c r="Q377" s="1585"/>
      <c r="R377" s="1585"/>
      <c r="S377" s="1585"/>
      <c r="T377" s="1585"/>
      <c r="U377" s="1585"/>
      <c r="V377" s="1585"/>
      <c r="W377" s="1585"/>
      <c r="X377" s="1585"/>
      <c r="Y377" s="1585"/>
      <c r="Z377" s="1585"/>
      <c r="AA377" s="1585">
        <v>110</v>
      </c>
      <c r="AB377" s="1585"/>
      <c r="AC377" s="1585"/>
      <c r="AD377" s="1552">
        <v>0</v>
      </c>
    </row>
    <row r="378" spans="1:31" s="1586" customFormat="1">
      <c r="A378" s="1580" t="s">
        <v>108</v>
      </c>
      <c r="B378" s="1581" t="s">
        <v>318</v>
      </c>
      <c r="C378" s="1582">
        <v>340</v>
      </c>
      <c r="D378" s="1583"/>
      <c r="E378" s="1583"/>
      <c r="F378" s="1583"/>
      <c r="G378" s="1583"/>
      <c r="H378" s="1583">
        <v>340</v>
      </c>
      <c r="I378" s="1582">
        <v>170</v>
      </c>
      <c r="J378" s="1583"/>
      <c r="K378" s="1583"/>
      <c r="L378" s="1583"/>
      <c r="M378" s="1572"/>
      <c r="N378" s="1583">
        <v>170</v>
      </c>
      <c r="O378" s="1584"/>
      <c r="P378" s="1585">
        <v>170</v>
      </c>
      <c r="Q378" s="1585"/>
      <c r="R378" s="1585"/>
      <c r="S378" s="1585"/>
      <c r="T378" s="1585"/>
      <c r="U378" s="1585"/>
      <c r="V378" s="1585"/>
      <c r="W378" s="1585"/>
      <c r="X378" s="1585"/>
      <c r="Y378" s="1585"/>
      <c r="Z378" s="1585"/>
      <c r="AA378" s="1585">
        <v>170</v>
      </c>
      <c r="AB378" s="1585"/>
      <c r="AC378" s="1585"/>
      <c r="AD378" s="1552">
        <v>0</v>
      </c>
    </row>
    <row r="379" spans="1:31" s="1586" customFormat="1">
      <c r="A379" s="1580" t="s">
        <v>110</v>
      </c>
      <c r="B379" s="1581" t="s">
        <v>317</v>
      </c>
      <c r="C379" s="1582">
        <v>130</v>
      </c>
      <c r="D379" s="1583"/>
      <c r="E379" s="1583"/>
      <c r="F379" s="1583"/>
      <c r="G379" s="1583"/>
      <c r="H379" s="1583">
        <v>130</v>
      </c>
      <c r="I379" s="1582">
        <v>170</v>
      </c>
      <c r="J379" s="1583"/>
      <c r="K379" s="1583"/>
      <c r="L379" s="1583"/>
      <c r="M379" s="1572"/>
      <c r="N379" s="1583">
        <v>170</v>
      </c>
      <c r="O379" s="1584"/>
      <c r="P379" s="1585">
        <v>170</v>
      </c>
      <c r="Q379" s="1585"/>
      <c r="R379" s="1585"/>
      <c r="S379" s="1585"/>
      <c r="T379" s="1585"/>
      <c r="U379" s="1585"/>
      <c r="V379" s="1585"/>
      <c r="W379" s="1585"/>
      <c r="X379" s="1585"/>
      <c r="Y379" s="1585"/>
      <c r="Z379" s="1585"/>
      <c r="AA379" s="1585">
        <v>170</v>
      </c>
      <c r="AB379" s="1585"/>
      <c r="AC379" s="1585"/>
      <c r="AD379" s="1552">
        <v>0</v>
      </c>
    </row>
    <row r="380" spans="1:31" s="1586" customFormat="1">
      <c r="A380" s="1580" t="s">
        <v>112</v>
      </c>
      <c r="B380" s="1581" t="s">
        <v>316</v>
      </c>
      <c r="C380" s="1582">
        <v>9862</v>
      </c>
      <c r="D380" s="1583"/>
      <c r="E380" s="1583"/>
      <c r="F380" s="1583"/>
      <c r="G380" s="1583"/>
      <c r="H380" s="1583">
        <v>9862</v>
      </c>
      <c r="I380" s="1582">
        <v>10281</v>
      </c>
      <c r="J380" s="1583"/>
      <c r="K380" s="1583"/>
      <c r="L380" s="1583"/>
      <c r="M380" s="1572"/>
      <c r="N380" s="1583">
        <v>10281</v>
      </c>
      <c r="O380" s="1584"/>
      <c r="P380" s="1585">
        <v>10281</v>
      </c>
      <c r="Q380" s="1585"/>
      <c r="R380" s="1585"/>
      <c r="S380" s="1585"/>
      <c r="T380" s="1585"/>
      <c r="U380" s="1585"/>
      <c r="V380" s="1585"/>
      <c r="W380" s="1585"/>
      <c r="X380" s="1585"/>
      <c r="Y380" s="1585"/>
      <c r="Z380" s="1585"/>
      <c r="AA380" s="1585">
        <v>10281</v>
      </c>
      <c r="AB380" s="1585"/>
      <c r="AC380" s="1585"/>
      <c r="AD380" s="1552">
        <v>0</v>
      </c>
    </row>
    <row r="381" spans="1:31" s="1586" customFormat="1">
      <c r="A381" s="1587" t="s">
        <v>16</v>
      </c>
      <c r="B381" s="1588" t="s">
        <v>315</v>
      </c>
      <c r="C381" s="1582">
        <v>4694</v>
      </c>
      <c r="D381" s="1590"/>
      <c r="E381" s="1590"/>
      <c r="F381" s="1590"/>
      <c r="G381" s="1590"/>
      <c r="H381" s="1590">
        <v>4694</v>
      </c>
      <c r="I381" s="1582">
        <v>4417</v>
      </c>
      <c r="J381" s="1590"/>
      <c r="K381" s="1590"/>
      <c r="L381" s="1590"/>
      <c r="M381" s="1577"/>
      <c r="N381" s="1590">
        <v>4417</v>
      </c>
      <c r="O381" s="1584"/>
      <c r="P381" s="1585">
        <v>4417</v>
      </c>
      <c r="Q381" s="1585"/>
      <c r="R381" s="1585"/>
      <c r="S381" s="1585"/>
      <c r="T381" s="1585"/>
      <c r="U381" s="1585"/>
      <c r="V381" s="1585"/>
      <c r="W381" s="1585"/>
      <c r="X381" s="1585"/>
      <c r="Y381" s="1585"/>
      <c r="Z381" s="1585"/>
      <c r="AA381" s="1585">
        <v>4417</v>
      </c>
      <c r="AB381" s="1585"/>
      <c r="AC381" s="1585"/>
      <c r="AD381" s="1552">
        <v>0</v>
      </c>
    </row>
    <row r="382" spans="1:31" s="1586" customFormat="1" ht="25.5">
      <c r="A382" s="1587" t="s">
        <v>16</v>
      </c>
      <c r="B382" s="1588" t="s">
        <v>314</v>
      </c>
      <c r="C382" s="1582">
        <v>4350</v>
      </c>
      <c r="D382" s="1590"/>
      <c r="E382" s="1590"/>
      <c r="F382" s="1590"/>
      <c r="G382" s="1590"/>
      <c r="H382" s="1590">
        <v>4350</v>
      </c>
      <c r="I382" s="1582">
        <v>4875</v>
      </c>
      <c r="J382" s="1590"/>
      <c r="K382" s="1590"/>
      <c r="L382" s="1590"/>
      <c r="M382" s="1577"/>
      <c r="N382" s="1590">
        <v>4875</v>
      </c>
      <c r="O382" s="1584"/>
      <c r="P382" s="1585">
        <v>4875</v>
      </c>
      <c r="Q382" s="1585"/>
      <c r="R382" s="1585"/>
      <c r="S382" s="1585"/>
      <c r="T382" s="1585"/>
      <c r="U382" s="1585"/>
      <c r="V382" s="1585"/>
      <c r="W382" s="1585"/>
      <c r="X382" s="1585"/>
      <c r="Y382" s="1585"/>
      <c r="Z382" s="1585"/>
      <c r="AA382" s="1585">
        <v>4875</v>
      </c>
      <c r="AB382" s="1585"/>
      <c r="AC382" s="1585"/>
      <c r="AD382" s="1552">
        <v>0</v>
      </c>
    </row>
    <row r="383" spans="1:31" s="1586" customFormat="1" ht="25.5">
      <c r="A383" s="1587" t="s">
        <v>16</v>
      </c>
      <c r="B383" s="1588" t="s">
        <v>313</v>
      </c>
      <c r="C383" s="1582">
        <v>17</v>
      </c>
      <c r="D383" s="1590"/>
      <c r="E383" s="1590"/>
      <c r="F383" s="1590"/>
      <c r="G383" s="1590"/>
      <c r="H383" s="1590">
        <v>17</v>
      </c>
      <c r="I383" s="1582">
        <v>20</v>
      </c>
      <c r="J383" s="1590"/>
      <c r="K383" s="1590"/>
      <c r="L383" s="1590"/>
      <c r="M383" s="1577"/>
      <c r="N383" s="1590">
        <v>20</v>
      </c>
      <c r="O383" s="1584"/>
      <c r="P383" s="1585">
        <v>20</v>
      </c>
      <c r="Q383" s="1585"/>
      <c r="R383" s="1585"/>
      <c r="S383" s="1585"/>
      <c r="T383" s="1585"/>
      <c r="U383" s="1585"/>
      <c r="V383" s="1585"/>
      <c r="W383" s="1585"/>
      <c r="X383" s="1585"/>
      <c r="Y383" s="1585"/>
      <c r="Z383" s="1585"/>
      <c r="AA383" s="1585">
        <v>20</v>
      </c>
      <c r="AB383" s="1585"/>
      <c r="AC383" s="1585"/>
      <c r="AD383" s="1552">
        <v>0</v>
      </c>
    </row>
    <row r="384" spans="1:31" s="1586" customFormat="1" ht="25.5">
      <c r="A384" s="1587" t="s">
        <v>16</v>
      </c>
      <c r="B384" s="1588" t="s">
        <v>312</v>
      </c>
      <c r="C384" s="1582">
        <v>801</v>
      </c>
      <c r="D384" s="1590"/>
      <c r="E384" s="1590"/>
      <c r="F384" s="1590"/>
      <c r="G384" s="1590"/>
      <c r="H384" s="1590">
        <v>801</v>
      </c>
      <c r="I384" s="1582">
        <v>969</v>
      </c>
      <c r="J384" s="1590"/>
      <c r="K384" s="1590"/>
      <c r="L384" s="1590"/>
      <c r="M384" s="1577"/>
      <c r="N384" s="1590">
        <v>969</v>
      </c>
      <c r="O384" s="1584"/>
      <c r="P384" s="1585">
        <v>969</v>
      </c>
      <c r="Q384" s="1585"/>
      <c r="R384" s="1585"/>
      <c r="S384" s="1585"/>
      <c r="T384" s="1585"/>
      <c r="U384" s="1585"/>
      <c r="V384" s="1585"/>
      <c r="W384" s="1585"/>
      <c r="X384" s="1585"/>
      <c r="Y384" s="1585"/>
      <c r="Z384" s="1585"/>
      <c r="AA384" s="1585">
        <v>969</v>
      </c>
      <c r="AB384" s="1585"/>
      <c r="AC384" s="1585"/>
      <c r="AD384" s="1552">
        <v>0</v>
      </c>
    </row>
    <row r="385" spans="1:30" s="1586" customFormat="1" ht="38.25">
      <c r="A385" s="1580">
        <v>5</v>
      </c>
      <c r="B385" s="1581" t="s">
        <v>311</v>
      </c>
      <c r="C385" s="1582">
        <v>4500</v>
      </c>
      <c r="D385" s="1583"/>
      <c r="E385" s="1583"/>
      <c r="F385" s="1583"/>
      <c r="G385" s="1583"/>
      <c r="H385" s="1583">
        <v>4500</v>
      </c>
      <c r="I385" s="1582">
        <v>3799</v>
      </c>
      <c r="J385" s="1583"/>
      <c r="K385" s="1583"/>
      <c r="L385" s="1583"/>
      <c r="M385" s="1572"/>
      <c r="N385" s="1583">
        <v>3799</v>
      </c>
      <c r="O385" s="1584" t="s">
        <v>310</v>
      </c>
      <c r="P385" s="1585">
        <v>3799</v>
      </c>
      <c r="Q385" s="1585"/>
      <c r="R385" s="1585"/>
      <c r="S385" s="1585"/>
      <c r="T385" s="1585"/>
      <c r="U385" s="1585"/>
      <c r="V385" s="1585"/>
      <c r="W385" s="1585"/>
      <c r="X385" s="1585"/>
      <c r="Y385" s="1585"/>
      <c r="Z385" s="1585"/>
      <c r="AA385" s="1585">
        <v>3799</v>
      </c>
      <c r="AB385" s="1585"/>
      <c r="AC385" s="1585"/>
      <c r="AD385" s="1522">
        <v>0</v>
      </c>
    </row>
    <row r="386" spans="1:30" s="1586" customFormat="1" ht="38.25">
      <c r="A386" s="1580">
        <v>6</v>
      </c>
      <c r="B386" s="1581" t="s">
        <v>309</v>
      </c>
      <c r="C386" s="1582">
        <v>7503</v>
      </c>
      <c r="D386" s="1583"/>
      <c r="E386" s="1583"/>
      <c r="F386" s="1583"/>
      <c r="G386" s="1583"/>
      <c r="H386" s="1583">
        <v>7503</v>
      </c>
      <c r="I386" s="1582">
        <v>6945</v>
      </c>
      <c r="J386" s="1583"/>
      <c r="K386" s="1583"/>
      <c r="L386" s="1583"/>
      <c r="M386" s="1572"/>
      <c r="N386" s="1583">
        <v>6945</v>
      </c>
      <c r="O386" s="1584"/>
      <c r="P386" s="1585">
        <v>6945</v>
      </c>
      <c r="Q386" s="1585"/>
      <c r="R386" s="1585"/>
      <c r="S386" s="1585"/>
      <c r="T386" s="1585"/>
      <c r="U386" s="1585"/>
      <c r="V386" s="1585"/>
      <c r="W386" s="1585"/>
      <c r="X386" s="1585"/>
      <c r="Y386" s="1585"/>
      <c r="Z386" s="1585"/>
      <c r="AA386" s="1585">
        <v>6945</v>
      </c>
      <c r="AB386" s="1585"/>
      <c r="AC386" s="1585"/>
      <c r="AD386" s="1522">
        <v>0</v>
      </c>
    </row>
    <row r="387" spans="1:30" s="1586" customFormat="1" ht="25.5" hidden="1">
      <c r="A387" s="1580" t="s">
        <v>16</v>
      </c>
      <c r="B387" s="1581" t="s">
        <v>308</v>
      </c>
      <c r="C387" s="1582">
        <v>0</v>
      </c>
      <c r="D387" s="1583"/>
      <c r="E387" s="1583"/>
      <c r="F387" s="1583"/>
      <c r="G387" s="1583"/>
      <c r="H387" s="1583">
        <v>0</v>
      </c>
      <c r="I387" s="1582">
        <v>0</v>
      </c>
      <c r="J387" s="1583"/>
      <c r="K387" s="1583"/>
      <c r="L387" s="1583"/>
      <c r="M387" s="1572"/>
      <c r="N387" s="1583">
        <v>0</v>
      </c>
      <c r="O387" s="1584" t="s">
        <v>307</v>
      </c>
      <c r="P387" s="1585">
        <v>0</v>
      </c>
      <c r="Q387" s="1585"/>
      <c r="R387" s="1585"/>
      <c r="S387" s="1585"/>
      <c r="T387" s="1585"/>
      <c r="U387" s="1585"/>
      <c r="V387" s="1585"/>
      <c r="W387" s="1585"/>
      <c r="X387" s="1585"/>
      <c r="Y387" s="1585"/>
      <c r="Z387" s="1585"/>
      <c r="AA387" s="1585">
        <v>0</v>
      </c>
      <c r="AB387" s="1585"/>
      <c r="AC387" s="1585"/>
      <c r="AD387" s="1552">
        <v>0</v>
      </c>
    </row>
    <row r="388" spans="1:30" s="1593" customFormat="1" ht="25.5">
      <c r="A388" s="1587" t="s">
        <v>16</v>
      </c>
      <c r="B388" s="1588" t="s">
        <v>1142</v>
      </c>
      <c r="C388" s="1589">
        <v>510</v>
      </c>
      <c r="D388" s="1590"/>
      <c r="E388" s="1590"/>
      <c r="F388" s="1590"/>
      <c r="G388" s="1590"/>
      <c r="H388" s="1590">
        <v>510</v>
      </c>
      <c r="I388" s="1589">
        <v>445</v>
      </c>
      <c r="J388" s="1590"/>
      <c r="K388" s="1590"/>
      <c r="L388" s="1590"/>
      <c r="M388" s="1577"/>
      <c r="N388" s="1590">
        <v>445</v>
      </c>
      <c r="O388" s="1625" t="s">
        <v>305</v>
      </c>
      <c r="P388" s="1592">
        <v>445</v>
      </c>
      <c r="Q388" s="1590"/>
      <c r="R388" s="1590"/>
      <c r="S388" s="1590"/>
      <c r="T388" s="1590"/>
      <c r="U388" s="1590"/>
      <c r="V388" s="1590"/>
      <c r="W388" s="1590"/>
      <c r="X388" s="1590"/>
      <c r="Y388" s="1590"/>
      <c r="Z388" s="1590"/>
      <c r="AA388" s="1592">
        <v>445</v>
      </c>
      <c r="AB388" s="1590"/>
      <c r="AC388" s="1590"/>
      <c r="AD388" s="1524">
        <v>0</v>
      </c>
    </row>
    <row r="389" spans="1:30" s="1593" customFormat="1" ht="25.5">
      <c r="A389" s="1587" t="s">
        <v>16</v>
      </c>
      <c r="B389" s="1588" t="s">
        <v>1143</v>
      </c>
      <c r="C389" s="1589">
        <v>500</v>
      </c>
      <c r="D389" s="1590"/>
      <c r="E389" s="1590"/>
      <c r="F389" s="1590"/>
      <c r="G389" s="1590"/>
      <c r="H389" s="1590">
        <v>500</v>
      </c>
      <c r="I389" s="1589">
        <v>500</v>
      </c>
      <c r="J389" s="1590"/>
      <c r="K389" s="1590"/>
      <c r="L389" s="1590"/>
      <c r="M389" s="1577"/>
      <c r="N389" s="1590">
        <v>500</v>
      </c>
      <c r="O389" s="1625"/>
      <c r="P389" s="1592">
        <v>500</v>
      </c>
      <c r="Q389" s="1590"/>
      <c r="R389" s="1590"/>
      <c r="S389" s="1590"/>
      <c r="T389" s="1590"/>
      <c r="U389" s="1590"/>
      <c r="V389" s="1590"/>
      <c r="W389" s="1590"/>
      <c r="X389" s="1590"/>
      <c r="Y389" s="1590"/>
      <c r="Z389" s="1590"/>
      <c r="AA389" s="1592">
        <v>500</v>
      </c>
      <c r="AB389" s="1590"/>
      <c r="AC389" s="1590"/>
      <c r="AD389" s="1524">
        <v>0</v>
      </c>
    </row>
    <row r="390" spans="1:30" s="1593" customFormat="1" ht="25.5">
      <c r="A390" s="1587" t="s">
        <v>16</v>
      </c>
      <c r="B390" s="1588" t="s">
        <v>1144</v>
      </c>
      <c r="C390" s="1589">
        <v>6493</v>
      </c>
      <c r="D390" s="1590"/>
      <c r="E390" s="1590"/>
      <c r="F390" s="1590"/>
      <c r="G390" s="1590"/>
      <c r="H390" s="1590">
        <v>6493</v>
      </c>
      <c r="I390" s="1589">
        <v>6000</v>
      </c>
      <c r="J390" s="1590"/>
      <c r="K390" s="1590"/>
      <c r="L390" s="1590"/>
      <c r="M390" s="1577"/>
      <c r="N390" s="1590">
        <v>6000</v>
      </c>
      <c r="O390" s="1597" t="s">
        <v>302</v>
      </c>
      <c r="P390" s="1592">
        <v>6000</v>
      </c>
      <c r="Q390" s="1592"/>
      <c r="R390" s="1592"/>
      <c r="S390" s="1592"/>
      <c r="T390" s="1592"/>
      <c r="U390" s="1592"/>
      <c r="V390" s="1592"/>
      <c r="W390" s="1592"/>
      <c r="X390" s="1592"/>
      <c r="Y390" s="1592"/>
      <c r="Z390" s="1592"/>
      <c r="AA390" s="1592">
        <v>6000</v>
      </c>
      <c r="AB390" s="1592"/>
      <c r="AC390" s="1592"/>
      <c r="AD390" s="1524">
        <v>0</v>
      </c>
    </row>
    <row r="391" spans="1:30" s="1586" customFormat="1">
      <c r="A391" s="1580">
        <v>7</v>
      </c>
      <c r="B391" s="1581" t="s">
        <v>301</v>
      </c>
      <c r="C391" s="1582">
        <v>4000</v>
      </c>
      <c r="D391" s="1583"/>
      <c r="E391" s="1583"/>
      <c r="F391" s="1583"/>
      <c r="G391" s="1583"/>
      <c r="H391" s="1583">
        <v>4000</v>
      </c>
      <c r="I391" s="1582">
        <v>4000</v>
      </c>
      <c r="J391" s="1583"/>
      <c r="K391" s="1583"/>
      <c r="L391" s="1583"/>
      <c r="M391" s="1572"/>
      <c r="N391" s="1583">
        <v>4000</v>
      </c>
      <c r="O391" s="1584" t="s">
        <v>300</v>
      </c>
      <c r="P391" s="1585">
        <v>4000</v>
      </c>
      <c r="Q391" s="1585"/>
      <c r="R391" s="1585"/>
      <c r="S391" s="1585"/>
      <c r="T391" s="1585"/>
      <c r="U391" s="1585"/>
      <c r="V391" s="1585"/>
      <c r="W391" s="1585"/>
      <c r="X391" s="1585"/>
      <c r="Y391" s="1585"/>
      <c r="Z391" s="1585"/>
      <c r="AA391" s="1585">
        <v>4000</v>
      </c>
      <c r="AB391" s="1585"/>
      <c r="AC391" s="1585"/>
      <c r="AD391" s="1522">
        <v>0</v>
      </c>
    </row>
    <row r="392" spans="1:30" s="1586" customFormat="1" ht="63.75" hidden="1">
      <c r="A392" s="1580">
        <v>8</v>
      </c>
      <c r="B392" s="1581" t="s">
        <v>299</v>
      </c>
      <c r="C392" s="1582">
        <v>0</v>
      </c>
      <c r="D392" s="1583"/>
      <c r="E392" s="1583"/>
      <c r="F392" s="1583"/>
      <c r="G392" s="1583"/>
      <c r="H392" s="1583"/>
      <c r="I392" s="1582">
        <v>0</v>
      </c>
      <c r="J392" s="1583"/>
      <c r="K392" s="1583"/>
      <c r="L392" s="1583"/>
      <c r="M392" s="1572"/>
      <c r="N392" s="1583">
        <v>0</v>
      </c>
      <c r="O392" s="1584"/>
      <c r="P392" s="1585">
        <v>0</v>
      </c>
      <c r="Q392" s="1585"/>
      <c r="R392" s="1585"/>
      <c r="S392" s="1585"/>
      <c r="T392" s="1585"/>
      <c r="U392" s="1585"/>
      <c r="V392" s="1585"/>
      <c r="W392" s="1585"/>
      <c r="X392" s="1585"/>
      <c r="Y392" s="1585"/>
      <c r="Z392" s="1585"/>
      <c r="AA392" s="1583">
        <v>0</v>
      </c>
      <c r="AB392" s="1585"/>
      <c r="AC392" s="1585"/>
      <c r="AD392" s="1522">
        <v>0</v>
      </c>
    </row>
    <row r="393" spans="1:30" s="1586" customFormat="1" ht="14.25" customHeight="1">
      <c r="A393" s="1580">
        <v>8</v>
      </c>
      <c r="B393" s="1581" t="s">
        <v>298</v>
      </c>
      <c r="C393" s="1582">
        <v>5000</v>
      </c>
      <c r="D393" s="1583"/>
      <c r="E393" s="1583"/>
      <c r="F393" s="1583"/>
      <c r="G393" s="1583"/>
      <c r="H393" s="1583">
        <v>5000</v>
      </c>
      <c r="I393" s="1582">
        <v>5000</v>
      </c>
      <c r="J393" s="1583"/>
      <c r="K393" s="1583"/>
      <c r="L393" s="1583"/>
      <c r="M393" s="1572"/>
      <c r="N393" s="1583">
        <v>5000</v>
      </c>
      <c r="O393" s="1584" t="s">
        <v>297</v>
      </c>
      <c r="P393" s="1585">
        <v>5000</v>
      </c>
      <c r="Q393" s="1585"/>
      <c r="R393" s="1585"/>
      <c r="S393" s="1585"/>
      <c r="T393" s="1585"/>
      <c r="U393" s="1585"/>
      <c r="V393" s="1585"/>
      <c r="W393" s="1585"/>
      <c r="X393" s="1585"/>
      <c r="Y393" s="1585"/>
      <c r="Z393" s="1585"/>
      <c r="AA393" s="1583">
        <v>5000</v>
      </c>
      <c r="AB393" s="1585"/>
      <c r="AC393" s="1585"/>
      <c r="AD393" s="1522">
        <v>0</v>
      </c>
    </row>
    <row r="394" spans="1:30" s="1586" customFormat="1" ht="25.5">
      <c r="A394" s="1580">
        <v>9</v>
      </c>
      <c r="B394" s="1581" t="s">
        <v>296</v>
      </c>
      <c r="C394" s="1582">
        <v>4000</v>
      </c>
      <c r="D394" s="1583"/>
      <c r="E394" s="1583"/>
      <c r="F394" s="1583"/>
      <c r="G394" s="1583"/>
      <c r="H394" s="1583">
        <v>4000</v>
      </c>
      <c r="I394" s="1582">
        <v>5600</v>
      </c>
      <c r="J394" s="1583"/>
      <c r="K394" s="1583"/>
      <c r="L394" s="1583"/>
      <c r="M394" s="1572"/>
      <c r="N394" s="1583">
        <v>5600</v>
      </c>
      <c r="O394" s="1626" t="s">
        <v>295</v>
      </c>
      <c r="P394" s="1585">
        <v>5600</v>
      </c>
      <c r="Q394" s="1583"/>
      <c r="R394" s="1583"/>
      <c r="S394" s="1583"/>
      <c r="T394" s="1583"/>
      <c r="U394" s="1583"/>
      <c r="V394" s="1583"/>
      <c r="W394" s="1583"/>
      <c r="X394" s="1583"/>
      <c r="Y394" s="1583"/>
      <c r="Z394" s="1583"/>
      <c r="AA394" s="1583">
        <v>5600</v>
      </c>
      <c r="AB394" s="1583"/>
      <c r="AC394" s="1583"/>
      <c r="AD394" s="1522">
        <v>0</v>
      </c>
    </row>
    <row r="395" spans="1:30" s="1586" customFormat="1" ht="25.5">
      <c r="A395" s="1580">
        <v>10</v>
      </c>
      <c r="B395" s="1581" t="s">
        <v>294</v>
      </c>
      <c r="C395" s="1582">
        <v>6000</v>
      </c>
      <c r="D395" s="1583"/>
      <c r="E395" s="1583"/>
      <c r="F395" s="1583"/>
      <c r="G395" s="1583"/>
      <c r="H395" s="1583">
        <v>6000</v>
      </c>
      <c r="I395" s="1582">
        <v>12183</v>
      </c>
      <c r="J395" s="1583"/>
      <c r="K395" s="1583"/>
      <c r="L395" s="1583"/>
      <c r="M395" s="1572"/>
      <c r="N395" s="1583">
        <v>12183</v>
      </c>
      <c r="O395" s="1614" t="s">
        <v>286</v>
      </c>
      <c r="P395" s="1585">
        <v>12183</v>
      </c>
      <c r="Q395" s="1583"/>
      <c r="R395" s="1583"/>
      <c r="S395" s="1583"/>
      <c r="T395" s="1583"/>
      <c r="U395" s="1583"/>
      <c r="V395" s="1583"/>
      <c r="W395" s="1583"/>
      <c r="X395" s="1583"/>
      <c r="Y395" s="1583"/>
      <c r="Z395" s="1583"/>
      <c r="AA395" s="1583">
        <v>12183</v>
      </c>
      <c r="AB395" s="1583"/>
      <c r="AC395" s="1583"/>
      <c r="AD395" s="1522">
        <v>0</v>
      </c>
    </row>
    <row r="396" spans="1:30" s="1586" customFormat="1" ht="63.75">
      <c r="A396" s="1580">
        <v>11</v>
      </c>
      <c r="B396" s="1581" t="s">
        <v>293</v>
      </c>
      <c r="C396" s="1582">
        <v>20505</v>
      </c>
      <c r="D396" s="1583"/>
      <c r="E396" s="1583"/>
      <c r="F396" s="1583"/>
      <c r="G396" s="1583"/>
      <c r="H396" s="1583">
        <v>20505</v>
      </c>
      <c r="I396" s="1582">
        <v>18640</v>
      </c>
      <c r="J396" s="1583"/>
      <c r="K396" s="1583"/>
      <c r="L396" s="1583"/>
      <c r="M396" s="1572"/>
      <c r="N396" s="1583">
        <v>18640</v>
      </c>
      <c r="O396" s="1615"/>
      <c r="P396" s="1585">
        <v>18640</v>
      </c>
      <c r="Q396" s="1583"/>
      <c r="R396" s="1583"/>
      <c r="S396" s="1583"/>
      <c r="T396" s="1583"/>
      <c r="U396" s="1583"/>
      <c r="V396" s="1583"/>
      <c r="W396" s="1583"/>
      <c r="X396" s="1583"/>
      <c r="Y396" s="1583"/>
      <c r="Z396" s="1583"/>
      <c r="AA396" s="1583">
        <v>18640</v>
      </c>
      <c r="AB396" s="1583"/>
      <c r="AC396" s="1583"/>
      <c r="AD396" s="1522">
        <v>0</v>
      </c>
    </row>
    <row r="397" spans="1:30" s="1586" customFormat="1" ht="51">
      <c r="A397" s="1580">
        <v>12</v>
      </c>
      <c r="B397" s="1627" t="s">
        <v>292</v>
      </c>
      <c r="C397" s="1582"/>
      <c r="D397" s="1583"/>
      <c r="E397" s="1583"/>
      <c r="F397" s="1583"/>
      <c r="G397" s="1583"/>
      <c r="H397" s="1583"/>
      <c r="I397" s="1582">
        <v>3800</v>
      </c>
      <c r="J397" s="1583"/>
      <c r="K397" s="1583"/>
      <c r="L397" s="1583"/>
      <c r="M397" s="1572"/>
      <c r="N397" s="1583">
        <v>3800</v>
      </c>
      <c r="O397" s="1628"/>
      <c r="P397" s="1585">
        <v>3800</v>
      </c>
      <c r="Q397" s="1583"/>
      <c r="R397" s="1583"/>
      <c r="S397" s="1583"/>
      <c r="T397" s="1583"/>
      <c r="U397" s="1583"/>
      <c r="V397" s="1583"/>
      <c r="W397" s="1583"/>
      <c r="X397" s="1583"/>
      <c r="Y397" s="1583"/>
      <c r="Z397" s="1583"/>
      <c r="AA397" s="1583">
        <v>3800</v>
      </c>
      <c r="AB397" s="1583"/>
      <c r="AC397" s="1583"/>
      <c r="AD397" s="1522">
        <v>0</v>
      </c>
    </row>
    <row r="398" spans="1:30" s="1586" customFormat="1" ht="25.5">
      <c r="A398" s="1580">
        <v>13</v>
      </c>
      <c r="B398" s="1627" t="s">
        <v>291</v>
      </c>
      <c r="C398" s="1582"/>
      <c r="D398" s="1583"/>
      <c r="E398" s="1583"/>
      <c r="F398" s="1583"/>
      <c r="G398" s="1583"/>
      <c r="H398" s="1583"/>
      <c r="I398" s="1582">
        <v>1300</v>
      </c>
      <c r="J398" s="1583"/>
      <c r="K398" s="1583"/>
      <c r="L398" s="1583"/>
      <c r="M398" s="1572"/>
      <c r="N398" s="1583">
        <v>1300</v>
      </c>
      <c r="O398" s="1626" t="s">
        <v>250</v>
      </c>
      <c r="P398" s="1585">
        <v>1300</v>
      </c>
      <c r="Q398" s="1583"/>
      <c r="R398" s="1583"/>
      <c r="S398" s="1583"/>
      <c r="T398" s="1583"/>
      <c r="U398" s="1583"/>
      <c r="V398" s="1583"/>
      <c r="W398" s="1583"/>
      <c r="X398" s="1583"/>
      <c r="Y398" s="1583"/>
      <c r="Z398" s="1583"/>
      <c r="AA398" s="1583">
        <v>1300</v>
      </c>
      <c r="AB398" s="1583"/>
      <c r="AC398" s="1583"/>
      <c r="AD398" s="1522">
        <v>0</v>
      </c>
    </row>
    <row r="399" spans="1:30" s="1586" customFormat="1" ht="25.5">
      <c r="A399" s="1580">
        <v>14</v>
      </c>
      <c r="B399" s="1627" t="s">
        <v>290</v>
      </c>
      <c r="C399" s="1582"/>
      <c r="D399" s="1583"/>
      <c r="E399" s="1583"/>
      <c r="F399" s="1583"/>
      <c r="G399" s="1583"/>
      <c r="H399" s="1583"/>
      <c r="I399" s="1582">
        <v>5000</v>
      </c>
      <c r="J399" s="1583"/>
      <c r="K399" s="1583"/>
      <c r="L399" s="1583"/>
      <c r="M399" s="1572"/>
      <c r="N399" s="1583">
        <v>5000</v>
      </c>
      <c r="O399" s="1626" t="s">
        <v>263</v>
      </c>
      <c r="P399" s="1585">
        <v>5000</v>
      </c>
      <c r="Q399" s="1583"/>
      <c r="R399" s="1583"/>
      <c r="S399" s="1583"/>
      <c r="T399" s="1583"/>
      <c r="U399" s="1583"/>
      <c r="V399" s="1583"/>
      <c r="W399" s="1583"/>
      <c r="X399" s="1583"/>
      <c r="Y399" s="1583"/>
      <c r="Z399" s="1583"/>
      <c r="AA399" s="1583">
        <v>5000</v>
      </c>
      <c r="AB399" s="1583"/>
      <c r="AC399" s="1583"/>
      <c r="AD399" s="1522">
        <v>0</v>
      </c>
    </row>
    <row r="400" spans="1:30" s="1586" customFormat="1" ht="24.75" customHeight="1">
      <c r="A400" s="1580">
        <v>15</v>
      </c>
      <c r="B400" s="1627" t="s">
        <v>289</v>
      </c>
      <c r="C400" s="1582"/>
      <c r="D400" s="1583"/>
      <c r="E400" s="1583"/>
      <c r="F400" s="1583"/>
      <c r="G400" s="1583"/>
      <c r="H400" s="1583"/>
      <c r="I400" s="1582">
        <v>15900</v>
      </c>
      <c r="J400" s="1583"/>
      <c r="K400" s="1583"/>
      <c r="L400" s="1583"/>
      <c r="M400" s="1572"/>
      <c r="N400" s="1583">
        <v>15900</v>
      </c>
      <c r="O400" s="1626" t="s">
        <v>288</v>
      </c>
      <c r="P400" s="1585">
        <v>15900</v>
      </c>
      <c r="Q400" s="1583"/>
      <c r="R400" s="1583"/>
      <c r="S400" s="1583"/>
      <c r="T400" s="1583"/>
      <c r="U400" s="1583"/>
      <c r="V400" s="1583"/>
      <c r="W400" s="1583"/>
      <c r="X400" s="1583"/>
      <c r="Y400" s="1583"/>
      <c r="Z400" s="1583"/>
      <c r="AA400" s="1583">
        <v>15900</v>
      </c>
      <c r="AB400" s="1583"/>
      <c r="AC400" s="1583"/>
      <c r="AD400" s="1522">
        <v>0</v>
      </c>
    </row>
    <row r="401" spans="1:30" ht="38.25">
      <c r="A401" s="1570">
        <v>16</v>
      </c>
      <c r="B401" s="1571" t="s">
        <v>287</v>
      </c>
      <c r="C401" s="1560">
        <v>0</v>
      </c>
      <c r="D401" s="1559"/>
      <c r="E401" s="1559"/>
      <c r="F401" s="1559"/>
      <c r="G401" s="1559"/>
      <c r="H401" s="1559">
        <v>0</v>
      </c>
      <c r="I401" s="1560">
        <v>5270</v>
      </c>
      <c r="J401" s="1559"/>
      <c r="K401" s="1559"/>
      <c r="L401" s="1559"/>
      <c r="M401" s="1572"/>
      <c r="N401" s="1559">
        <v>5270</v>
      </c>
      <c r="O401" s="1629" t="s">
        <v>286</v>
      </c>
      <c r="P401" s="1563">
        <v>5270</v>
      </c>
      <c r="Q401" s="1559"/>
      <c r="R401" s="1559"/>
      <c r="S401" s="1559"/>
      <c r="T401" s="1559"/>
      <c r="U401" s="1559"/>
      <c r="V401" s="1559"/>
      <c r="W401" s="1559"/>
      <c r="X401" s="1559"/>
      <c r="Y401" s="1559"/>
      <c r="Z401" s="1559"/>
      <c r="AA401" s="1559">
        <v>5270</v>
      </c>
      <c r="AB401" s="1559"/>
      <c r="AC401" s="1559"/>
      <c r="AD401" s="1522">
        <v>0</v>
      </c>
    </row>
    <row r="402" spans="1:30" ht="25.5">
      <c r="A402" s="1570">
        <v>17</v>
      </c>
      <c r="B402" s="1571" t="s">
        <v>285</v>
      </c>
      <c r="C402" s="1560"/>
      <c r="D402" s="1559"/>
      <c r="E402" s="1559"/>
      <c r="F402" s="1559"/>
      <c r="G402" s="1559"/>
      <c r="H402" s="1559"/>
      <c r="I402" s="1560">
        <v>212</v>
      </c>
      <c r="J402" s="1559"/>
      <c r="K402" s="1559"/>
      <c r="L402" s="1559"/>
      <c r="M402" s="1572"/>
      <c r="N402" s="1559">
        <v>212</v>
      </c>
      <c r="O402" s="1629" t="s">
        <v>284</v>
      </c>
      <c r="P402" s="1563">
        <v>212</v>
      </c>
      <c r="Q402" s="1559"/>
      <c r="R402" s="1559"/>
      <c r="S402" s="1559"/>
      <c r="T402" s="1559"/>
      <c r="U402" s="1559"/>
      <c r="V402" s="1559"/>
      <c r="W402" s="1559"/>
      <c r="X402" s="1559"/>
      <c r="Y402" s="1559"/>
      <c r="Z402" s="1559"/>
      <c r="AA402" s="1559">
        <v>212</v>
      </c>
      <c r="AB402" s="1559"/>
      <c r="AC402" s="1559"/>
      <c r="AD402" s="1522">
        <v>0</v>
      </c>
    </row>
    <row r="403" spans="1:30">
      <c r="A403" s="1580">
        <v>18</v>
      </c>
      <c r="B403" s="1571" t="s">
        <v>283</v>
      </c>
      <c r="C403" s="1560">
        <v>50000</v>
      </c>
      <c r="D403" s="1559"/>
      <c r="E403" s="1559"/>
      <c r="F403" s="1559"/>
      <c r="G403" s="1559"/>
      <c r="H403" s="1559">
        <v>50000</v>
      </c>
      <c r="I403" s="1560">
        <v>70000</v>
      </c>
      <c r="J403" s="1559"/>
      <c r="K403" s="1559"/>
      <c r="L403" s="1559"/>
      <c r="M403" s="1572"/>
      <c r="N403" s="1559">
        <v>70000</v>
      </c>
      <c r="O403" s="1562"/>
      <c r="P403" s="1563">
        <v>60000</v>
      </c>
      <c r="Q403" s="1563"/>
      <c r="R403" s="1563"/>
      <c r="S403" s="1563"/>
      <c r="T403" s="1563"/>
      <c r="U403" s="1563"/>
      <c r="V403" s="1563"/>
      <c r="W403" s="1563"/>
      <c r="X403" s="1563"/>
      <c r="Y403" s="1563"/>
      <c r="Z403" s="1563"/>
      <c r="AA403" s="1563">
        <v>60000</v>
      </c>
      <c r="AB403" s="1563"/>
      <c r="AC403" s="1563"/>
      <c r="AD403" s="1522">
        <v>0</v>
      </c>
    </row>
    <row r="404" spans="1:30">
      <c r="A404" s="1580"/>
      <c r="B404" s="1571" t="s">
        <v>146</v>
      </c>
      <c r="C404" s="1560"/>
      <c r="D404" s="1559"/>
      <c r="E404" s="1559"/>
      <c r="F404" s="1559"/>
      <c r="G404" s="1559"/>
      <c r="H404" s="1559"/>
      <c r="I404" s="1560"/>
      <c r="J404" s="1559"/>
      <c r="K404" s="1559"/>
      <c r="L404" s="1559"/>
      <c r="M404" s="1572"/>
      <c r="N404" s="1559"/>
      <c r="O404" s="1629"/>
      <c r="P404" s="1563"/>
      <c r="Q404" s="1563"/>
      <c r="R404" s="1563"/>
      <c r="S404" s="1563"/>
      <c r="T404" s="1563"/>
      <c r="U404" s="1563"/>
      <c r="V404" s="1563"/>
      <c r="W404" s="1563"/>
      <c r="X404" s="1563"/>
      <c r="Y404" s="1563"/>
      <c r="Z404" s="1563"/>
      <c r="AA404" s="1563"/>
      <c r="AB404" s="1563"/>
      <c r="AC404" s="1563"/>
      <c r="AD404" s="1522"/>
    </row>
    <row r="405" spans="1:30" s="1579" customFormat="1" ht="89.25">
      <c r="A405" s="1573"/>
      <c r="B405" s="1574" t="s">
        <v>282</v>
      </c>
      <c r="C405" s="1575">
        <v>336</v>
      </c>
      <c r="D405" s="1576"/>
      <c r="E405" s="1576"/>
      <c r="F405" s="1576"/>
      <c r="G405" s="1576"/>
      <c r="H405" s="1576">
        <v>336</v>
      </c>
      <c r="I405" s="1575">
        <v>289</v>
      </c>
      <c r="J405" s="1576"/>
      <c r="K405" s="1576"/>
      <c r="L405" s="1576"/>
      <c r="M405" s="1577"/>
      <c r="N405" s="1576">
        <v>289</v>
      </c>
      <c r="O405" s="1630" t="s">
        <v>281</v>
      </c>
      <c r="P405" s="1566">
        <v>289</v>
      </c>
      <c r="Q405" s="1566"/>
      <c r="R405" s="1566"/>
      <c r="S405" s="1566"/>
      <c r="T405" s="1566"/>
      <c r="U405" s="1566"/>
      <c r="V405" s="1566"/>
      <c r="W405" s="1566"/>
      <c r="X405" s="1566"/>
      <c r="Y405" s="1566"/>
      <c r="Z405" s="1566"/>
      <c r="AA405" s="1566">
        <v>289</v>
      </c>
      <c r="AB405" s="1566"/>
      <c r="AC405" s="1566"/>
      <c r="AD405" s="1631">
        <v>0</v>
      </c>
    </row>
    <row r="406" spans="1:30" s="1579" customFormat="1" ht="38.25">
      <c r="A406" s="1573"/>
      <c r="B406" s="1574" t="s">
        <v>280</v>
      </c>
      <c r="C406" s="1575">
        <v>125</v>
      </c>
      <c r="D406" s="1576"/>
      <c r="E406" s="1576"/>
      <c r="F406" s="1576"/>
      <c r="G406" s="1576"/>
      <c r="H406" s="1576">
        <v>125</v>
      </c>
      <c r="I406" s="1575">
        <v>270</v>
      </c>
      <c r="J406" s="1576"/>
      <c r="K406" s="1576"/>
      <c r="L406" s="1576"/>
      <c r="M406" s="1577"/>
      <c r="N406" s="1576">
        <v>270</v>
      </c>
      <c r="O406" s="1630" t="s">
        <v>279</v>
      </c>
      <c r="P406" s="1566">
        <v>270</v>
      </c>
      <c r="Q406" s="1566"/>
      <c r="R406" s="1566"/>
      <c r="S406" s="1566"/>
      <c r="T406" s="1566"/>
      <c r="U406" s="1566"/>
      <c r="V406" s="1566"/>
      <c r="W406" s="1566"/>
      <c r="X406" s="1566"/>
      <c r="Y406" s="1566"/>
      <c r="Z406" s="1566"/>
      <c r="AA406" s="1566">
        <v>270</v>
      </c>
      <c r="AB406" s="1566"/>
      <c r="AC406" s="1566"/>
      <c r="AD406" s="1631">
        <v>0</v>
      </c>
    </row>
    <row r="407" spans="1:30" s="1553" customFormat="1">
      <c r="A407" s="1569" t="s">
        <v>278</v>
      </c>
      <c r="B407" s="1556" t="s">
        <v>277</v>
      </c>
      <c r="C407" s="1556">
        <v>188701.30249999999</v>
      </c>
      <c r="D407" s="1567"/>
      <c r="E407" s="1567"/>
      <c r="F407" s="1567"/>
      <c r="G407" s="1567"/>
      <c r="H407" s="1567">
        <v>188701.30249999999</v>
      </c>
      <c r="I407" s="1556">
        <v>230155</v>
      </c>
      <c r="J407" s="1567"/>
      <c r="K407" s="1567"/>
      <c r="L407" s="1567"/>
      <c r="M407" s="1568"/>
      <c r="N407" s="1567">
        <v>230155</v>
      </c>
      <c r="O407" s="1551"/>
      <c r="P407" s="1565">
        <v>230155</v>
      </c>
      <c r="Q407" s="1565"/>
      <c r="R407" s="1565"/>
      <c r="S407" s="1565"/>
      <c r="T407" s="1565"/>
      <c r="U407" s="1565"/>
      <c r="V407" s="1565"/>
      <c r="W407" s="1565"/>
      <c r="X407" s="1565"/>
      <c r="Y407" s="1565"/>
      <c r="Z407" s="1565"/>
      <c r="AA407" s="1565"/>
      <c r="AB407" s="1567">
        <v>230155</v>
      </c>
      <c r="AC407" s="1565"/>
      <c r="AD407" s="1552">
        <v>0</v>
      </c>
    </row>
    <row r="408" spans="1:30" s="1586" customFormat="1" ht="63.75">
      <c r="A408" s="1580">
        <v>1</v>
      </c>
      <c r="B408" s="1581" t="s">
        <v>276</v>
      </c>
      <c r="C408" s="1582">
        <v>7000</v>
      </c>
      <c r="D408" s="1583"/>
      <c r="E408" s="1583"/>
      <c r="F408" s="1583"/>
      <c r="G408" s="1583"/>
      <c r="H408" s="1583">
        <v>7000</v>
      </c>
      <c r="I408" s="1582">
        <v>10000</v>
      </c>
      <c r="J408" s="1583"/>
      <c r="K408" s="1583"/>
      <c r="L408" s="1583"/>
      <c r="M408" s="1572"/>
      <c r="N408" s="1583">
        <v>10000</v>
      </c>
      <c r="O408" s="1632" t="s">
        <v>275</v>
      </c>
      <c r="P408" s="1585">
        <v>10000</v>
      </c>
      <c r="Q408" s="1583"/>
      <c r="R408" s="1583"/>
      <c r="S408" s="1583"/>
      <c r="T408" s="1583"/>
      <c r="U408" s="1583"/>
      <c r="V408" s="1583"/>
      <c r="W408" s="1583"/>
      <c r="X408" s="1583"/>
      <c r="Y408" s="1583"/>
      <c r="Z408" s="1583"/>
      <c r="AA408" s="1583"/>
      <c r="AB408" s="1585">
        <v>10000</v>
      </c>
      <c r="AC408" s="1583"/>
      <c r="AD408" s="1522">
        <v>0</v>
      </c>
    </row>
    <row r="409" spans="1:30" s="1586" customFormat="1" ht="51">
      <c r="A409" s="1580">
        <v>2</v>
      </c>
      <c r="B409" s="1581" t="s">
        <v>274</v>
      </c>
      <c r="C409" s="1582">
        <v>3500</v>
      </c>
      <c r="D409" s="1583"/>
      <c r="E409" s="1583"/>
      <c r="F409" s="1583"/>
      <c r="G409" s="1583"/>
      <c r="H409" s="1583">
        <v>3500</v>
      </c>
      <c r="I409" s="1582">
        <v>3500</v>
      </c>
      <c r="J409" s="1583"/>
      <c r="K409" s="1583"/>
      <c r="L409" s="1583"/>
      <c r="M409" s="1572"/>
      <c r="N409" s="1583">
        <v>3500</v>
      </c>
      <c r="O409" s="1633"/>
      <c r="P409" s="1585">
        <v>3500</v>
      </c>
      <c r="Q409" s="1583"/>
      <c r="R409" s="1583"/>
      <c r="S409" s="1583"/>
      <c r="T409" s="1583"/>
      <c r="U409" s="1583"/>
      <c r="V409" s="1583"/>
      <c r="W409" s="1583"/>
      <c r="X409" s="1583"/>
      <c r="Y409" s="1583"/>
      <c r="Z409" s="1583"/>
      <c r="AA409" s="1583"/>
      <c r="AB409" s="1585">
        <v>3500</v>
      </c>
      <c r="AC409" s="1583"/>
      <c r="AD409" s="1522">
        <v>0</v>
      </c>
    </row>
    <row r="410" spans="1:30" s="1586" customFormat="1" ht="38.25">
      <c r="A410" s="1580">
        <v>3</v>
      </c>
      <c r="B410" s="1581" t="s">
        <v>273</v>
      </c>
      <c r="C410" s="1582">
        <v>6000</v>
      </c>
      <c r="D410" s="1583"/>
      <c r="E410" s="1583"/>
      <c r="F410" s="1583"/>
      <c r="G410" s="1583"/>
      <c r="H410" s="1583">
        <v>6000</v>
      </c>
      <c r="I410" s="1582">
        <v>6000</v>
      </c>
      <c r="J410" s="1583"/>
      <c r="K410" s="1583"/>
      <c r="L410" s="1583"/>
      <c r="M410" s="1572"/>
      <c r="N410" s="1583">
        <v>6000</v>
      </c>
      <c r="O410" s="1633"/>
      <c r="P410" s="1585">
        <v>6000</v>
      </c>
      <c r="Q410" s="1583"/>
      <c r="R410" s="1583"/>
      <c r="S410" s="1583"/>
      <c r="T410" s="1583"/>
      <c r="U410" s="1583"/>
      <c r="V410" s="1583"/>
      <c r="W410" s="1583"/>
      <c r="X410" s="1583"/>
      <c r="Y410" s="1583"/>
      <c r="Z410" s="1583"/>
      <c r="AA410" s="1583"/>
      <c r="AB410" s="1585">
        <v>6000</v>
      </c>
      <c r="AC410" s="1583"/>
      <c r="AD410" s="1522">
        <v>0</v>
      </c>
    </row>
    <row r="411" spans="1:30" s="1586" customFormat="1" ht="25.5">
      <c r="A411" s="1580">
        <v>4</v>
      </c>
      <c r="B411" s="1581" t="s">
        <v>272</v>
      </c>
      <c r="C411" s="1582">
        <v>3000</v>
      </c>
      <c r="D411" s="1583"/>
      <c r="E411" s="1583"/>
      <c r="F411" s="1583"/>
      <c r="G411" s="1583"/>
      <c r="H411" s="1583">
        <v>3000</v>
      </c>
      <c r="I411" s="1582">
        <v>4400</v>
      </c>
      <c r="J411" s="1583"/>
      <c r="K411" s="1583"/>
      <c r="L411" s="1583"/>
      <c r="M411" s="1572"/>
      <c r="N411" s="1583">
        <v>4400</v>
      </c>
      <c r="O411" s="1633"/>
      <c r="P411" s="1585">
        <v>4400</v>
      </c>
      <c r="Q411" s="1583"/>
      <c r="R411" s="1583"/>
      <c r="S411" s="1583"/>
      <c r="T411" s="1583"/>
      <c r="U411" s="1583"/>
      <c r="V411" s="1583"/>
      <c r="W411" s="1583"/>
      <c r="X411" s="1583"/>
      <c r="Y411" s="1583"/>
      <c r="Z411" s="1583"/>
      <c r="AA411" s="1583"/>
      <c r="AB411" s="1585">
        <v>4400</v>
      </c>
      <c r="AC411" s="1583"/>
      <c r="AD411" s="1522">
        <v>0</v>
      </c>
    </row>
    <row r="412" spans="1:30" s="1586" customFormat="1" ht="51">
      <c r="A412" s="1580">
        <v>5</v>
      </c>
      <c r="B412" s="1581" t="s">
        <v>271</v>
      </c>
      <c r="C412" s="1582">
        <v>600</v>
      </c>
      <c r="D412" s="1583"/>
      <c r="E412" s="1583"/>
      <c r="F412" s="1583"/>
      <c r="G412" s="1583"/>
      <c r="H412" s="1583">
        <v>600</v>
      </c>
      <c r="I412" s="1582">
        <v>600</v>
      </c>
      <c r="J412" s="1583"/>
      <c r="K412" s="1583"/>
      <c r="L412" s="1583"/>
      <c r="M412" s="1572"/>
      <c r="N412" s="1583">
        <v>600</v>
      </c>
      <c r="O412" s="1633"/>
      <c r="P412" s="1585">
        <v>600</v>
      </c>
      <c r="Q412" s="1583"/>
      <c r="R412" s="1583"/>
      <c r="S412" s="1583"/>
      <c r="T412" s="1583"/>
      <c r="U412" s="1583"/>
      <c r="V412" s="1583"/>
      <c r="W412" s="1583"/>
      <c r="X412" s="1583"/>
      <c r="Y412" s="1583"/>
      <c r="Z412" s="1583"/>
      <c r="AA412" s="1583"/>
      <c r="AB412" s="1585">
        <v>600</v>
      </c>
      <c r="AC412" s="1583"/>
      <c r="AD412" s="1522">
        <v>0</v>
      </c>
    </row>
    <row r="413" spans="1:30" s="1586" customFormat="1" ht="63.75">
      <c r="A413" s="1580">
        <v>6</v>
      </c>
      <c r="B413" s="1581" t="s">
        <v>270</v>
      </c>
      <c r="C413" s="1582">
        <v>3500</v>
      </c>
      <c r="D413" s="1583"/>
      <c r="E413" s="1583"/>
      <c r="F413" s="1583"/>
      <c r="G413" s="1583"/>
      <c r="H413" s="1583">
        <v>3500</v>
      </c>
      <c r="I413" s="1582">
        <v>3500</v>
      </c>
      <c r="J413" s="1583"/>
      <c r="K413" s="1583"/>
      <c r="L413" s="1583"/>
      <c r="M413" s="1572"/>
      <c r="N413" s="1583">
        <v>3500</v>
      </c>
      <c r="O413" s="1633"/>
      <c r="P413" s="1585">
        <v>3500</v>
      </c>
      <c r="Q413" s="1583"/>
      <c r="R413" s="1583"/>
      <c r="S413" s="1583"/>
      <c r="T413" s="1583"/>
      <c r="U413" s="1583"/>
      <c r="V413" s="1583"/>
      <c r="W413" s="1583"/>
      <c r="X413" s="1583"/>
      <c r="Y413" s="1583"/>
      <c r="Z413" s="1583"/>
      <c r="AA413" s="1583"/>
      <c r="AB413" s="1585">
        <v>3500</v>
      </c>
      <c r="AC413" s="1583"/>
      <c r="AD413" s="1522">
        <v>0</v>
      </c>
    </row>
    <row r="414" spans="1:30" s="1586" customFormat="1" ht="38.25">
      <c r="A414" s="1580">
        <v>7</v>
      </c>
      <c r="B414" s="1581" t="s">
        <v>269</v>
      </c>
      <c r="C414" s="1582">
        <v>1500</v>
      </c>
      <c r="D414" s="1583"/>
      <c r="E414" s="1583"/>
      <c r="F414" s="1583"/>
      <c r="G414" s="1583"/>
      <c r="H414" s="1583">
        <v>1500</v>
      </c>
      <c r="I414" s="1582">
        <v>1500</v>
      </c>
      <c r="J414" s="1583"/>
      <c r="K414" s="1583"/>
      <c r="L414" s="1583"/>
      <c r="M414" s="1572"/>
      <c r="N414" s="1583">
        <v>1500</v>
      </c>
      <c r="O414" s="1633"/>
      <c r="P414" s="1585">
        <v>1500</v>
      </c>
      <c r="Q414" s="1583"/>
      <c r="R414" s="1583"/>
      <c r="S414" s="1583"/>
      <c r="T414" s="1583"/>
      <c r="U414" s="1583"/>
      <c r="V414" s="1583"/>
      <c r="W414" s="1583"/>
      <c r="X414" s="1583"/>
      <c r="Y414" s="1583"/>
      <c r="Z414" s="1583"/>
      <c r="AA414" s="1583"/>
      <c r="AB414" s="1585">
        <v>1500</v>
      </c>
      <c r="AC414" s="1583"/>
      <c r="AD414" s="1522">
        <v>0</v>
      </c>
    </row>
    <row r="415" spans="1:30" s="1586" customFormat="1" ht="25.5">
      <c r="A415" s="1580">
        <v>8</v>
      </c>
      <c r="B415" s="1581" t="s">
        <v>268</v>
      </c>
      <c r="C415" s="1582">
        <v>2000</v>
      </c>
      <c r="D415" s="1583"/>
      <c r="E415" s="1583"/>
      <c r="F415" s="1583"/>
      <c r="G415" s="1583"/>
      <c r="H415" s="1583">
        <v>2000</v>
      </c>
      <c r="I415" s="1582">
        <v>2000</v>
      </c>
      <c r="J415" s="1583"/>
      <c r="K415" s="1583"/>
      <c r="L415" s="1583"/>
      <c r="M415" s="1572"/>
      <c r="N415" s="1583">
        <v>2000</v>
      </c>
      <c r="O415" s="1633"/>
      <c r="P415" s="1585">
        <v>2000</v>
      </c>
      <c r="Q415" s="1583"/>
      <c r="R415" s="1583"/>
      <c r="S415" s="1583"/>
      <c r="T415" s="1583"/>
      <c r="U415" s="1583"/>
      <c r="V415" s="1583"/>
      <c r="W415" s="1583"/>
      <c r="X415" s="1583"/>
      <c r="Y415" s="1583"/>
      <c r="Z415" s="1583"/>
      <c r="AA415" s="1583"/>
      <c r="AB415" s="1585">
        <v>2000</v>
      </c>
      <c r="AC415" s="1583"/>
      <c r="AD415" s="1522">
        <v>0</v>
      </c>
    </row>
    <row r="416" spans="1:30" s="1586" customFormat="1" ht="25.5" hidden="1">
      <c r="A416" s="1587" t="s">
        <v>16</v>
      </c>
      <c r="B416" s="1588" t="s">
        <v>245</v>
      </c>
      <c r="C416" s="1582">
        <v>0</v>
      </c>
      <c r="D416" s="1590"/>
      <c r="E416" s="1590"/>
      <c r="F416" s="1590"/>
      <c r="G416" s="1590"/>
      <c r="H416" s="1590">
        <v>0</v>
      </c>
      <c r="I416" s="1582">
        <v>20000</v>
      </c>
      <c r="J416" s="1590"/>
      <c r="K416" s="1590"/>
      <c r="L416" s="1590"/>
      <c r="M416" s="1577"/>
      <c r="N416" s="1590">
        <v>20000</v>
      </c>
      <c r="O416" s="1633"/>
      <c r="P416" s="1585">
        <v>20000</v>
      </c>
      <c r="Q416" s="1585"/>
      <c r="R416" s="1585"/>
      <c r="S416" s="1585"/>
      <c r="T416" s="1585"/>
      <c r="U416" s="1585"/>
      <c r="V416" s="1585"/>
      <c r="W416" s="1585"/>
      <c r="X416" s="1585"/>
      <c r="Y416" s="1585"/>
      <c r="Z416" s="1585"/>
      <c r="AA416" s="1585"/>
      <c r="AB416" s="1585">
        <v>20000</v>
      </c>
      <c r="AC416" s="1585"/>
      <c r="AD416" s="1522">
        <v>0</v>
      </c>
    </row>
    <row r="417" spans="1:30" s="1586" customFormat="1" ht="25.5">
      <c r="A417" s="1580">
        <v>9</v>
      </c>
      <c r="B417" s="1581" t="s">
        <v>267</v>
      </c>
      <c r="C417" s="1582">
        <v>3600</v>
      </c>
      <c r="D417" s="1583"/>
      <c r="E417" s="1583"/>
      <c r="F417" s="1583"/>
      <c r="G417" s="1583"/>
      <c r="H417" s="1583">
        <v>3600</v>
      </c>
      <c r="I417" s="1582">
        <v>3600</v>
      </c>
      <c r="J417" s="1583"/>
      <c r="K417" s="1583"/>
      <c r="L417" s="1583"/>
      <c r="M417" s="1572"/>
      <c r="N417" s="1583">
        <v>3600</v>
      </c>
      <c r="O417" s="1633"/>
      <c r="P417" s="1585">
        <v>3600</v>
      </c>
      <c r="Q417" s="1585"/>
      <c r="R417" s="1585"/>
      <c r="S417" s="1585"/>
      <c r="T417" s="1585"/>
      <c r="U417" s="1585"/>
      <c r="V417" s="1585"/>
      <c r="W417" s="1585"/>
      <c r="X417" s="1585"/>
      <c r="Y417" s="1585"/>
      <c r="Z417" s="1585"/>
      <c r="AA417" s="1585"/>
      <c r="AB417" s="1585">
        <v>3600</v>
      </c>
      <c r="AC417" s="1585"/>
      <c r="AD417" s="1522">
        <v>0</v>
      </c>
    </row>
    <row r="418" spans="1:30" s="1586" customFormat="1" ht="63.75">
      <c r="A418" s="1580">
        <v>10</v>
      </c>
      <c r="B418" s="1581" t="s">
        <v>266</v>
      </c>
      <c r="C418" s="1582">
        <v>1000</v>
      </c>
      <c r="D418" s="1583"/>
      <c r="E418" s="1583"/>
      <c r="F418" s="1583"/>
      <c r="G418" s="1583"/>
      <c r="H418" s="1583">
        <v>1000</v>
      </c>
      <c r="I418" s="1582">
        <v>1000</v>
      </c>
      <c r="J418" s="1583"/>
      <c r="K418" s="1583"/>
      <c r="L418" s="1583"/>
      <c r="M418" s="1572"/>
      <c r="N418" s="1583">
        <v>1000</v>
      </c>
      <c r="O418" s="1633"/>
      <c r="P418" s="1585">
        <v>1000</v>
      </c>
      <c r="Q418" s="1583"/>
      <c r="R418" s="1583"/>
      <c r="S418" s="1583"/>
      <c r="T418" s="1583"/>
      <c r="U418" s="1583"/>
      <c r="V418" s="1583"/>
      <c r="W418" s="1583"/>
      <c r="X418" s="1583"/>
      <c r="Y418" s="1583"/>
      <c r="Z418" s="1583"/>
      <c r="AA418" s="1583"/>
      <c r="AB418" s="1585">
        <v>1000</v>
      </c>
      <c r="AC418" s="1583"/>
      <c r="AD418" s="1522">
        <v>0</v>
      </c>
    </row>
    <row r="419" spans="1:30" s="1586" customFormat="1" ht="38.25">
      <c r="A419" s="1580">
        <v>11</v>
      </c>
      <c r="B419" s="1581" t="s">
        <v>265</v>
      </c>
      <c r="C419" s="1582">
        <v>20000</v>
      </c>
      <c r="D419" s="1583"/>
      <c r="E419" s="1583"/>
      <c r="F419" s="1583"/>
      <c r="G419" s="1583"/>
      <c r="H419" s="1583">
        <v>20000</v>
      </c>
      <c r="I419" s="1582">
        <v>27000</v>
      </c>
      <c r="J419" s="1583"/>
      <c r="K419" s="1583"/>
      <c r="L419" s="1583"/>
      <c r="M419" s="1572"/>
      <c r="N419" s="1583">
        <v>27000</v>
      </c>
      <c r="O419" s="1634"/>
      <c r="P419" s="1585">
        <v>25000</v>
      </c>
      <c r="Q419" s="1583"/>
      <c r="R419" s="1583"/>
      <c r="S419" s="1583"/>
      <c r="T419" s="1583"/>
      <c r="U419" s="1583"/>
      <c r="V419" s="1583"/>
      <c r="W419" s="1583"/>
      <c r="X419" s="1583"/>
      <c r="Y419" s="1583"/>
      <c r="Z419" s="1583"/>
      <c r="AA419" s="1583"/>
      <c r="AB419" s="1585">
        <v>25000</v>
      </c>
      <c r="AC419" s="1583"/>
      <c r="AD419" s="1522">
        <v>0</v>
      </c>
    </row>
    <row r="420" spans="1:30" s="1586" customFormat="1" ht="114.75">
      <c r="A420" s="1580">
        <v>12</v>
      </c>
      <c r="B420" s="1581" t="s">
        <v>264</v>
      </c>
      <c r="C420" s="1582">
        <v>2000</v>
      </c>
      <c r="D420" s="1583"/>
      <c r="E420" s="1583"/>
      <c r="F420" s="1583"/>
      <c r="G420" s="1583"/>
      <c r="H420" s="1583">
        <v>2000</v>
      </c>
      <c r="I420" s="1582">
        <v>2000</v>
      </c>
      <c r="J420" s="1583"/>
      <c r="K420" s="1583"/>
      <c r="L420" s="1583"/>
      <c r="M420" s="1572"/>
      <c r="N420" s="1583">
        <v>2000</v>
      </c>
      <c r="O420" s="1584" t="s">
        <v>263</v>
      </c>
      <c r="P420" s="1585">
        <v>2000</v>
      </c>
      <c r="Q420" s="1583"/>
      <c r="R420" s="1583"/>
      <c r="S420" s="1583"/>
      <c r="T420" s="1583"/>
      <c r="U420" s="1583"/>
      <c r="V420" s="1583"/>
      <c r="W420" s="1583"/>
      <c r="X420" s="1583"/>
      <c r="Y420" s="1583"/>
      <c r="Z420" s="1583"/>
      <c r="AA420" s="1583"/>
      <c r="AB420" s="1585">
        <v>2000</v>
      </c>
      <c r="AC420" s="1583"/>
      <c r="AD420" s="1522">
        <v>0</v>
      </c>
    </row>
    <row r="421" spans="1:30" hidden="1">
      <c r="A421" s="1570">
        <v>13</v>
      </c>
      <c r="B421" s="1571" t="s">
        <v>262</v>
      </c>
      <c r="C421" s="1560">
        <v>32035</v>
      </c>
      <c r="D421" s="1559"/>
      <c r="E421" s="1559"/>
      <c r="F421" s="1559"/>
      <c r="G421" s="1559"/>
      <c r="H421" s="1559">
        <v>32035</v>
      </c>
      <c r="I421" s="1560">
        <v>30000</v>
      </c>
      <c r="J421" s="1559"/>
      <c r="K421" s="1559"/>
      <c r="L421" s="1559"/>
      <c r="M421" s="1572"/>
      <c r="N421" s="1559">
        <v>30000</v>
      </c>
      <c r="O421" s="1562"/>
      <c r="P421" s="1563">
        <v>30000</v>
      </c>
      <c r="Q421" s="1563">
        <v>0</v>
      </c>
      <c r="R421" s="1563">
        <v>0</v>
      </c>
      <c r="S421" s="1563">
        <v>0</v>
      </c>
      <c r="T421" s="1563">
        <v>0</v>
      </c>
      <c r="U421" s="1563">
        <v>0</v>
      </c>
      <c r="V421" s="1563">
        <v>0</v>
      </c>
      <c r="W421" s="1563">
        <v>0</v>
      </c>
      <c r="X421" s="1563">
        <v>0</v>
      </c>
      <c r="Y421" s="1563">
        <v>0</v>
      </c>
      <c r="Z421" s="1563">
        <v>0</v>
      </c>
      <c r="AA421" s="1563">
        <v>0</v>
      </c>
      <c r="AB421" s="1563">
        <v>30000</v>
      </c>
      <c r="AC421" s="1563"/>
      <c r="AD421" s="1522">
        <v>0</v>
      </c>
    </row>
    <row r="422" spans="1:30" ht="38.25">
      <c r="A422" s="1570">
        <v>13</v>
      </c>
      <c r="B422" s="1571" t="s">
        <v>1145</v>
      </c>
      <c r="C422" s="1560"/>
      <c r="D422" s="1559"/>
      <c r="E422" s="1559"/>
      <c r="F422" s="1559"/>
      <c r="G422" s="1559"/>
      <c r="H422" s="1559"/>
      <c r="I422" s="1560">
        <v>30000</v>
      </c>
      <c r="J422" s="1559"/>
      <c r="K422" s="1559"/>
      <c r="L422" s="1559"/>
      <c r="M422" s="1572"/>
      <c r="N422" s="1583">
        <v>30000</v>
      </c>
      <c r="O422" s="1629" t="s">
        <v>260</v>
      </c>
      <c r="P422" s="1563">
        <v>30000</v>
      </c>
      <c r="Q422" s="1563"/>
      <c r="R422" s="1563"/>
      <c r="S422" s="1563"/>
      <c r="T422" s="1563"/>
      <c r="U422" s="1563"/>
      <c r="V422" s="1563"/>
      <c r="W422" s="1563"/>
      <c r="X422" s="1563"/>
      <c r="Y422" s="1563"/>
      <c r="Z422" s="1563"/>
      <c r="AA422" s="1563"/>
      <c r="AB422" s="1563">
        <v>30000</v>
      </c>
      <c r="AC422" s="1563"/>
      <c r="AD422" s="1522">
        <v>0</v>
      </c>
    </row>
    <row r="423" spans="1:30" s="1586" customFormat="1">
      <c r="A423" s="1580">
        <v>14</v>
      </c>
      <c r="B423" s="1581" t="s">
        <v>259</v>
      </c>
      <c r="C423" s="1582">
        <v>60000</v>
      </c>
      <c r="D423" s="1583"/>
      <c r="E423" s="1583"/>
      <c r="F423" s="1583"/>
      <c r="G423" s="1583"/>
      <c r="H423" s="1583">
        <v>60000</v>
      </c>
      <c r="I423" s="1582">
        <v>100000</v>
      </c>
      <c r="J423" s="1583"/>
      <c r="K423" s="1583"/>
      <c r="L423" s="1583"/>
      <c r="M423" s="1572"/>
      <c r="N423" s="1583">
        <v>100000</v>
      </c>
      <c r="O423" s="1635" t="s">
        <v>258</v>
      </c>
      <c r="P423" s="1585">
        <v>100000</v>
      </c>
      <c r="Q423" s="1583"/>
      <c r="R423" s="1583"/>
      <c r="S423" s="1583"/>
      <c r="T423" s="1583"/>
      <c r="U423" s="1583"/>
      <c r="V423" s="1583"/>
      <c r="W423" s="1583"/>
      <c r="X423" s="1583"/>
      <c r="Y423" s="1583"/>
      <c r="Z423" s="1583"/>
      <c r="AA423" s="1583"/>
      <c r="AB423" s="1585">
        <v>100000</v>
      </c>
      <c r="AC423" s="1583"/>
      <c r="AD423" s="1522">
        <v>0</v>
      </c>
    </row>
    <row r="424" spans="1:30" s="1586" customFormat="1" ht="25.5">
      <c r="A424" s="1580">
        <v>15</v>
      </c>
      <c r="B424" s="1581" t="s">
        <v>257</v>
      </c>
      <c r="C424" s="1582">
        <v>20000</v>
      </c>
      <c r="D424" s="1583"/>
      <c r="E424" s="1583"/>
      <c r="F424" s="1583"/>
      <c r="G424" s="1583"/>
      <c r="H424" s="1583">
        <v>20000</v>
      </c>
      <c r="I424" s="1582">
        <v>20000</v>
      </c>
      <c r="J424" s="1583"/>
      <c r="K424" s="1583"/>
      <c r="L424" s="1583"/>
      <c r="M424" s="1572"/>
      <c r="N424" s="1583">
        <v>20000</v>
      </c>
      <c r="O424" s="1635"/>
      <c r="P424" s="1585">
        <v>20000</v>
      </c>
      <c r="Q424" s="1583"/>
      <c r="R424" s="1583"/>
      <c r="S424" s="1583"/>
      <c r="T424" s="1583"/>
      <c r="U424" s="1583"/>
      <c r="V424" s="1583"/>
      <c r="W424" s="1583"/>
      <c r="X424" s="1583"/>
      <c r="Y424" s="1583"/>
      <c r="Z424" s="1583"/>
      <c r="AA424" s="1583"/>
      <c r="AB424" s="1585">
        <v>20000</v>
      </c>
      <c r="AC424" s="1583"/>
      <c r="AD424" s="1522">
        <v>0</v>
      </c>
    </row>
    <row r="425" spans="1:30" s="1586" customFormat="1">
      <c r="A425" s="1580">
        <v>16</v>
      </c>
      <c r="B425" s="1636" t="s">
        <v>256</v>
      </c>
      <c r="C425" s="1582">
        <v>2500</v>
      </c>
      <c r="D425" s="1583"/>
      <c r="E425" s="1583"/>
      <c r="F425" s="1583"/>
      <c r="G425" s="1583"/>
      <c r="H425" s="1583">
        <v>2500</v>
      </c>
      <c r="I425" s="1582">
        <v>2500</v>
      </c>
      <c r="J425" s="1583"/>
      <c r="K425" s="1583"/>
      <c r="L425" s="1583"/>
      <c r="M425" s="1572"/>
      <c r="N425" s="1583">
        <v>2500</v>
      </c>
      <c r="O425" s="1584" t="s">
        <v>250</v>
      </c>
      <c r="P425" s="1585">
        <v>2500</v>
      </c>
      <c r="Q425" s="1585"/>
      <c r="R425" s="1585"/>
      <c r="S425" s="1585"/>
      <c r="T425" s="1585"/>
      <c r="U425" s="1585"/>
      <c r="V425" s="1585"/>
      <c r="W425" s="1585"/>
      <c r="X425" s="1585"/>
      <c r="Y425" s="1585"/>
      <c r="Z425" s="1585"/>
      <c r="AA425" s="1585"/>
      <c r="AB425" s="1585">
        <v>2500</v>
      </c>
      <c r="AC425" s="1585"/>
      <c r="AD425" s="1522">
        <v>0</v>
      </c>
    </row>
    <row r="426" spans="1:30" s="1586" customFormat="1" ht="76.5">
      <c r="A426" s="1580">
        <v>17</v>
      </c>
      <c r="B426" s="1636" t="s">
        <v>255</v>
      </c>
      <c r="C426" s="1582">
        <v>466.30250000000001</v>
      </c>
      <c r="D426" s="1583"/>
      <c r="E426" s="1583"/>
      <c r="F426" s="1583"/>
      <c r="G426" s="1583"/>
      <c r="H426" s="1637">
        <v>466.30250000000001</v>
      </c>
      <c r="I426" s="1582">
        <v>555</v>
      </c>
      <c r="J426" s="1583"/>
      <c r="K426" s="1583"/>
      <c r="L426" s="1583"/>
      <c r="M426" s="1572"/>
      <c r="N426" s="1637">
        <v>555</v>
      </c>
      <c r="O426" s="1584"/>
      <c r="P426" s="1585">
        <v>555</v>
      </c>
      <c r="Q426" s="1585"/>
      <c r="R426" s="1585"/>
      <c r="S426" s="1585"/>
      <c r="T426" s="1585"/>
      <c r="U426" s="1585"/>
      <c r="V426" s="1585"/>
      <c r="W426" s="1585"/>
      <c r="X426" s="1585"/>
      <c r="Y426" s="1585"/>
      <c r="Z426" s="1585"/>
      <c r="AA426" s="1585"/>
      <c r="AB426" s="1585">
        <v>555</v>
      </c>
      <c r="AC426" s="1585"/>
      <c r="AD426" s="1522">
        <v>0</v>
      </c>
    </row>
    <row r="427" spans="1:30" s="1593" customFormat="1" ht="13.5">
      <c r="A427" s="1587" t="s">
        <v>16</v>
      </c>
      <c r="B427" s="1638" t="s">
        <v>254</v>
      </c>
      <c r="C427" s="1589">
        <v>242.64</v>
      </c>
      <c r="D427" s="1590"/>
      <c r="E427" s="1590"/>
      <c r="F427" s="1590"/>
      <c r="G427" s="1590"/>
      <c r="H427" s="1639">
        <v>242.64</v>
      </c>
      <c r="I427" s="1589">
        <v>334</v>
      </c>
      <c r="J427" s="1590"/>
      <c r="K427" s="1590"/>
      <c r="L427" s="1590"/>
      <c r="M427" s="1577"/>
      <c r="N427" s="1639">
        <v>334</v>
      </c>
      <c r="O427" s="1597"/>
      <c r="P427" s="1592">
        <v>334</v>
      </c>
      <c r="Q427" s="1592"/>
      <c r="R427" s="1592"/>
      <c r="S427" s="1592"/>
      <c r="T427" s="1592"/>
      <c r="U427" s="1592"/>
      <c r="V427" s="1592"/>
      <c r="W427" s="1592"/>
      <c r="X427" s="1592"/>
      <c r="Y427" s="1592"/>
      <c r="Z427" s="1592"/>
      <c r="AA427" s="1592"/>
      <c r="AB427" s="1592">
        <v>334</v>
      </c>
      <c r="AC427" s="1592"/>
      <c r="AD427" s="1524">
        <v>0</v>
      </c>
    </row>
    <row r="428" spans="1:30" s="1593" customFormat="1" ht="13.5">
      <c r="A428" s="1587" t="s">
        <v>16</v>
      </c>
      <c r="B428" s="1638" t="s">
        <v>253</v>
      </c>
      <c r="C428" s="1589">
        <v>37.412500000000001</v>
      </c>
      <c r="D428" s="1590"/>
      <c r="E428" s="1590"/>
      <c r="F428" s="1590"/>
      <c r="G428" s="1590"/>
      <c r="H428" s="1639">
        <v>37.412500000000001</v>
      </c>
      <c r="I428" s="1589">
        <v>37</v>
      </c>
      <c r="J428" s="1590"/>
      <c r="K428" s="1590"/>
      <c r="L428" s="1590"/>
      <c r="M428" s="1577"/>
      <c r="N428" s="1639">
        <v>37</v>
      </c>
      <c r="O428" s="1597"/>
      <c r="P428" s="1592">
        <v>37</v>
      </c>
      <c r="Q428" s="1592"/>
      <c r="R428" s="1592"/>
      <c r="S428" s="1592"/>
      <c r="T428" s="1592"/>
      <c r="U428" s="1592"/>
      <c r="V428" s="1592"/>
      <c r="W428" s="1592"/>
      <c r="X428" s="1592"/>
      <c r="Y428" s="1592"/>
      <c r="Z428" s="1592"/>
      <c r="AA428" s="1592"/>
      <c r="AB428" s="1592">
        <v>37</v>
      </c>
      <c r="AC428" s="1592"/>
      <c r="AD428" s="1524">
        <v>0</v>
      </c>
    </row>
    <row r="429" spans="1:30" s="1593" customFormat="1" ht="13.5">
      <c r="A429" s="1587" t="s">
        <v>16</v>
      </c>
      <c r="B429" s="1638" t="s">
        <v>252</v>
      </c>
      <c r="C429" s="1589">
        <v>127</v>
      </c>
      <c r="D429" s="1590"/>
      <c r="E429" s="1590"/>
      <c r="F429" s="1590"/>
      <c r="G429" s="1590"/>
      <c r="H429" s="1639">
        <v>127</v>
      </c>
      <c r="I429" s="1589">
        <v>127</v>
      </c>
      <c r="J429" s="1590"/>
      <c r="K429" s="1590"/>
      <c r="L429" s="1590"/>
      <c r="M429" s="1577"/>
      <c r="N429" s="1639">
        <v>127</v>
      </c>
      <c r="O429" s="1597"/>
      <c r="P429" s="1592">
        <v>127</v>
      </c>
      <c r="Q429" s="1592"/>
      <c r="R429" s="1592"/>
      <c r="S429" s="1592"/>
      <c r="T429" s="1592"/>
      <c r="U429" s="1592"/>
      <c r="V429" s="1592"/>
      <c r="W429" s="1592"/>
      <c r="X429" s="1592"/>
      <c r="Y429" s="1592"/>
      <c r="Z429" s="1592"/>
      <c r="AA429" s="1592"/>
      <c r="AB429" s="1592">
        <v>127</v>
      </c>
      <c r="AC429" s="1592"/>
      <c r="AD429" s="1524">
        <v>0</v>
      </c>
    </row>
    <row r="430" spans="1:30" s="1593" customFormat="1" ht="13.5">
      <c r="A430" s="1587" t="s">
        <v>16</v>
      </c>
      <c r="B430" s="1638" t="s">
        <v>251</v>
      </c>
      <c r="C430" s="1589">
        <v>34.799999999999997</v>
      </c>
      <c r="D430" s="1590"/>
      <c r="E430" s="1590"/>
      <c r="F430" s="1590"/>
      <c r="G430" s="1590"/>
      <c r="H430" s="1639">
        <v>34.799999999999997</v>
      </c>
      <c r="I430" s="1589">
        <v>35</v>
      </c>
      <c r="J430" s="1590"/>
      <c r="K430" s="1590"/>
      <c r="L430" s="1590"/>
      <c r="M430" s="1577"/>
      <c r="N430" s="1639">
        <v>35</v>
      </c>
      <c r="O430" s="1597"/>
      <c r="P430" s="1592">
        <v>35</v>
      </c>
      <c r="Q430" s="1592"/>
      <c r="R430" s="1592"/>
      <c r="S430" s="1592"/>
      <c r="T430" s="1592"/>
      <c r="U430" s="1592"/>
      <c r="V430" s="1592"/>
      <c r="W430" s="1592"/>
      <c r="X430" s="1592"/>
      <c r="Y430" s="1592"/>
      <c r="Z430" s="1592"/>
      <c r="AA430" s="1592"/>
      <c r="AB430" s="1592">
        <v>35</v>
      </c>
      <c r="AC430" s="1592"/>
      <c r="AD430" s="1524">
        <v>0</v>
      </c>
    </row>
    <row r="431" spans="1:30" s="1593" customFormat="1" ht="13.5">
      <c r="A431" s="1587" t="s">
        <v>16</v>
      </c>
      <c r="B431" s="1638" t="s">
        <v>250</v>
      </c>
      <c r="C431" s="1589">
        <v>24.45</v>
      </c>
      <c r="D431" s="1590"/>
      <c r="E431" s="1590"/>
      <c r="F431" s="1590"/>
      <c r="G431" s="1590"/>
      <c r="H431" s="1639">
        <v>24.45</v>
      </c>
      <c r="I431" s="1589">
        <v>22</v>
      </c>
      <c r="J431" s="1590"/>
      <c r="K431" s="1590"/>
      <c r="L431" s="1590"/>
      <c r="M431" s="1577"/>
      <c r="N431" s="1639">
        <v>22</v>
      </c>
      <c r="O431" s="1597"/>
      <c r="P431" s="1592">
        <v>22</v>
      </c>
      <c r="Q431" s="1592"/>
      <c r="R431" s="1592"/>
      <c r="S431" s="1592"/>
      <c r="T431" s="1592"/>
      <c r="U431" s="1592"/>
      <c r="V431" s="1592"/>
      <c r="W431" s="1592"/>
      <c r="X431" s="1592"/>
      <c r="Y431" s="1592"/>
      <c r="Z431" s="1592"/>
      <c r="AA431" s="1592"/>
      <c r="AB431" s="1592">
        <v>22</v>
      </c>
      <c r="AC431" s="1592"/>
      <c r="AD431" s="1524">
        <v>0</v>
      </c>
    </row>
    <row r="432" spans="1:30" s="1608" customFormat="1" ht="38.25" hidden="1">
      <c r="A432" s="1602">
        <v>18</v>
      </c>
      <c r="B432" s="1640" t="s">
        <v>246</v>
      </c>
      <c r="C432" s="1604"/>
      <c r="D432" s="1605"/>
      <c r="E432" s="1605"/>
      <c r="F432" s="1605"/>
      <c r="G432" s="1605"/>
      <c r="H432" s="1641"/>
      <c r="I432" s="1604">
        <v>1789.1759999999999</v>
      </c>
      <c r="J432" s="1605"/>
      <c r="K432" s="1605"/>
      <c r="L432" s="1605"/>
      <c r="M432" s="1568"/>
      <c r="N432" s="1641">
        <v>1789.1759999999999</v>
      </c>
      <c r="O432" s="1606"/>
      <c r="P432" s="1607">
        <v>1789.1759999999999</v>
      </c>
      <c r="Q432" s="1607"/>
      <c r="R432" s="1607"/>
      <c r="S432" s="1607"/>
      <c r="T432" s="1607"/>
      <c r="U432" s="1607"/>
      <c r="V432" s="1607"/>
      <c r="W432" s="1607"/>
      <c r="X432" s="1607"/>
      <c r="Y432" s="1607"/>
      <c r="Z432" s="1607"/>
      <c r="AA432" s="1607"/>
      <c r="AB432" s="1607">
        <v>1789.1759999999999</v>
      </c>
      <c r="AC432" s="1607"/>
      <c r="AD432" s="1552">
        <v>0</v>
      </c>
    </row>
    <row r="433" spans="1:30" s="1586" customFormat="1">
      <c r="A433" s="1580">
        <v>18</v>
      </c>
      <c r="B433" s="1581" t="s">
        <v>249</v>
      </c>
      <c r="C433" s="1582">
        <v>20000</v>
      </c>
      <c r="D433" s="1583"/>
      <c r="E433" s="1583"/>
      <c r="F433" s="1583"/>
      <c r="G433" s="1583"/>
      <c r="H433" s="1583">
        <v>20000</v>
      </c>
      <c r="I433" s="1582">
        <v>12000</v>
      </c>
      <c r="J433" s="1583"/>
      <c r="K433" s="1583"/>
      <c r="L433" s="1583"/>
      <c r="M433" s="1572"/>
      <c r="N433" s="1583">
        <v>12000</v>
      </c>
      <c r="O433" s="1584"/>
      <c r="P433" s="1585">
        <v>14000</v>
      </c>
      <c r="Q433" s="1585"/>
      <c r="R433" s="1585"/>
      <c r="S433" s="1585"/>
      <c r="T433" s="1585"/>
      <c r="U433" s="1585"/>
      <c r="V433" s="1585"/>
      <c r="W433" s="1585"/>
      <c r="X433" s="1585"/>
      <c r="Y433" s="1585"/>
      <c r="Z433" s="1585"/>
      <c r="AA433" s="1585"/>
      <c r="AB433" s="1585">
        <v>14000</v>
      </c>
      <c r="AC433" s="1585"/>
      <c r="AD433" s="1522">
        <v>0</v>
      </c>
    </row>
    <row r="434" spans="1:30" s="1553" customFormat="1">
      <c r="A434" s="1569" t="s">
        <v>248</v>
      </c>
      <c r="B434" s="1555" t="s">
        <v>247</v>
      </c>
      <c r="C434" s="1556">
        <v>106088</v>
      </c>
      <c r="D434" s="1567"/>
      <c r="E434" s="1567"/>
      <c r="F434" s="1567"/>
      <c r="G434" s="1567"/>
      <c r="H434" s="1567">
        <v>106088</v>
      </c>
      <c r="I434" s="1556">
        <v>113397</v>
      </c>
      <c r="J434" s="1567"/>
      <c r="K434" s="1567"/>
      <c r="L434" s="1567"/>
      <c r="M434" s="1568"/>
      <c r="N434" s="1567">
        <v>113397</v>
      </c>
      <c r="O434" s="1551"/>
      <c r="P434" s="1565">
        <v>115533</v>
      </c>
      <c r="Q434" s="1565"/>
      <c r="R434" s="1565"/>
      <c r="S434" s="1565"/>
      <c r="T434" s="1565"/>
      <c r="U434" s="1565"/>
      <c r="V434" s="1565"/>
      <c r="W434" s="1565"/>
      <c r="X434" s="1565"/>
      <c r="Y434" s="1565"/>
      <c r="Z434" s="1565"/>
      <c r="AA434" s="1565"/>
      <c r="AB434" s="1565"/>
      <c r="AC434" s="1565">
        <v>115533</v>
      </c>
      <c r="AD434" s="1552">
        <v>0</v>
      </c>
    </row>
    <row r="435" spans="1:30" s="1553" customFormat="1" ht="25.5">
      <c r="A435" s="1642" t="s">
        <v>139</v>
      </c>
      <c r="B435" s="1555" t="s">
        <v>1138</v>
      </c>
      <c r="C435" s="1643"/>
      <c r="D435" s="1644"/>
      <c r="E435" s="1644"/>
      <c r="F435" s="1644"/>
      <c r="G435" s="1644"/>
      <c r="H435" s="1644"/>
      <c r="I435" s="1643"/>
      <c r="J435" s="1644"/>
      <c r="K435" s="1644"/>
      <c r="L435" s="1644"/>
      <c r="M435" s="1645"/>
      <c r="N435" s="1644"/>
      <c r="O435" s="1646"/>
      <c r="P435" s="1647">
        <v>2142189</v>
      </c>
      <c r="Q435" s="1647"/>
      <c r="R435" s="1647"/>
      <c r="S435" s="1647"/>
      <c r="T435" s="1647"/>
      <c r="U435" s="1647"/>
      <c r="V435" s="1647"/>
      <c r="W435" s="1647"/>
      <c r="X435" s="1647"/>
      <c r="Y435" s="1647"/>
      <c r="Z435" s="1647"/>
      <c r="AA435" s="1647"/>
      <c r="AB435" s="1647"/>
      <c r="AC435" s="1647">
        <v>2142189</v>
      </c>
      <c r="AD435" s="1552"/>
    </row>
    <row r="436" spans="1:30">
      <c r="A436" s="1648"/>
      <c r="B436" s="1649"/>
      <c r="C436" s="1650"/>
      <c r="D436" s="1650"/>
      <c r="E436" s="1650"/>
      <c r="F436" s="1650"/>
      <c r="G436" s="1650"/>
      <c r="H436" s="1650"/>
      <c r="I436" s="1650"/>
      <c r="J436" s="1651"/>
      <c r="K436" s="1650"/>
      <c r="L436" s="1650"/>
      <c r="M436" s="1652"/>
      <c r="N436" s="1651"/>
      <c r="O436" s="1653"/>
      <c r="P436" s="1653"/>
      <c r="Q436" s="1653"/>
      <c r="R436" s="1653"/>
      <c r="S436" s="1653"/>
      <c r="T436" s="1653"/>
      <c r="U436" s="1653"/>
      <c r="V436" s="1653"/>
      <c r="W436" s="1653"/>
      <c r="X436" s="1653"/>
      <c r="Y436" s="1653"/>
      <c r="Z436" s="1653"/>
      <c r="AA436" s="1653"/>
      <c r="AB436" s="1653"/>
      <c r="AC436" s="1653"/>
    </row>
    <row r="438" spans="1:30" hidden="1">
      <c r="I438" s="1522">
        <v>21789.175999999999</v>
      </c>
    </row>
    <row r="439" spans="1:30" s="1608" customFormat="1" ht="38.25" hidden="1">
      <c r="A439" s="1602">
        <v>18</v>
      </c>
      <c r="B439" s="1640" t="s">
        <v>246</v>
      </c>
      <c r="C439" s="1604"/>
      <c r="D439" s="1605"/>
      <c r="E439" s="1605"/>
      <c r="F439" s="1605"/>
      <c r="G439" s="1605"/>
      <c r="H439" s="1641"/>
      <c r="I439" s="1604">
        <v>1789.1759999999999</v>
      </c>
      <c r="J439" s="1605"/>
      <c r="K439" s="1605"/>
      <c r="L439" s="1605"/>
      <c r="M439" s="1654"/>
      <c r="N439" s="1641">
        <v>1789.1759999999999</v>
      </c>
      <c r="O439" s="1606"/>
      <c r="P439" s="1607">
        <v>1789.1759999999999</v>
      </c>
      <c r="Q439" s="1607"/>
      <c r="R439" s="1607"/>
      <c r="S439" s="1607"/>
      <c r="T439" s="1607"/>
      <c r="U439" s="1607"/>
      <c r="V439" s="1607"/>
      <c r="W439" s="1607"/>
      <c r="X439" s="1607"/>
      <c r="Y439" s="1607"/>
      <c r="Z439" s="1607"/>
      <c r="AA439" s="1607"/>
      <c r="AB439" s="1607">
        <v>1789.1759999999999</v>
      </c>
      <c r="AC439" s="1607"/>
      <c r="AD439" s="1552">
        <v>0</v>
      </c>
    </row>
    <row r="440" spans="1:30" s="1586" customFormat="1" ht="25.5" hidden="1">
      <c r="A440" s="1587" t="s">
        <v>16</v>
      </c>
      <c r="B440" s="1588" t="s">
        <v>245</v>
      </c>
      <c r="C440" s="1582">
        <v>0</v>
      </c>
      <c r="D440" s="1590"/>
      <c r="E440" s="1590"/>
      <c r="F440" s="1590"/>
      <c r="G440" s="1590"/>
      <c r="H440" s="1590">
        <v>0</v>
      </c>
      <c r="I440" s="1582">
        <v>20000</v>
      </c>
      <c r="J440" s="1590"/>
      <c r="K440" s="1590"/>
      <c r="L440" s="1590"/>
      <c r="M440" s="1655"/>
      <c r="N440" s="1590">
        <v>20000</v>
      </c>
      <c r="O440" s="1656"/>
      <c r="P440" s="1585">
        <v>20000</v>
      </c>
      <c r="Q440" s="1585"/>
      <c r="R440" s="1585"/>
      <c r="S440" s="1585"/>
      <c r="T440" s="1585"/>
      <c r="U440" s="1585"/>
      <c r="V440" s="1585"/>
      <c r="W440" s="1585"/>
      <c r="X440" s="1585"/>
      <c r="Y440" s="1585"/>
      <c r="Z440" s="1585"/>
      <c r="AA440" s="1585"/>
      <c r="AB440" s="1585">
        <v>20000</v>
      </c>
      <c r="AC440" s="1585"/>
      <c r="AD440" s="1552">
        <v>0</v>
      </c>
    </row>
    <row r="443" spans="1:30">
      <c r="A443" s="1521"/>
    </row>
    <row r="444" spans="1:30">
      <c r="A444" s="1521"/>
    </row>
    <row r="445" spans="1:30">
      <c r="A445" s="1521"/>
    </row>
    <row r="446" spans="1:30">
      <c r="A446" s="1521"/>
    </row>
    <row r="447" spans="1:30">
      <c r="A447" s="1521"/>
    </row>
    <row r="448" spans="1:30">
      <c r="A448" s="1521"/>
    </row>
    <row r="449" spans="1:1">
      <c r="A449" s="1521"/>
    </row>
    <row r="450" spans="1:1">
      <c r="A450" s="1521"/>
    </row>
    <row r="451" spans="1:1">
      <c r="A451" s="1521"/>
    </row>
    <row r="452" spans="1:1">
      <c r="A452" s="1521"/>
    </row>
    <row r="453" spans="1:1">
      <c r="A453" s="1521"/>
    </row>
    <row r="454" spans="1:1">
      <c r="A454" s="1521"/>
    </row>
    <row r="455" spans="1:1">
      <c r="A455" s="1521"/>
    </row>
    <row r="456" spans="1:1">
      <c r="A456" s="1521"/>
    </row>
    <row r="457" spans="1:1">
      <c r="A457" s="1521"/>
    </row>
    <row r="458" spans="1:1">
      <c r="A458" s="1521"/>
    </row>
    <row r="459" spans="1:1">
      <c r="A459" s="1521"/>
    </row>
    <row r="460" spans="1:1">
      <c r="A460" s="1521"/>
    </row>
    <row r="461" spans="1:1">
      <c r="A461" s="1521"/>
    </row>
    <row r="462" spans="1:1">
      <c r="A462" s="1521"/>
    </row>
    <row r="463" spans="1:1">
      <c r="A463" s="1521"/>
    </row>
    <row r="464" spans="1:1">
      <c r="A464" s="1521"/>
    </row>
    <row r="465" spans="1:1">
      <c r="A465" s="1521"/>
    </row>
    <row r="466" spans="1:1">
      <c r="A466" s="1521"/>
    </row>
    <row r="467" spans="1:1">
      <c r="A467" s="1521"/>
    </row>
    <row r="468" spans="1:1">
      <c r="A468" s="1521"/>
    </row>
    <row r="469" spans="1:1">
      <c r="A469" s="1521"/>
    </row>
    <row r="470" spans="1:1">
      <c r="A470" s="1521"/>
    </row>
    <row r="471" spans="1:1">
      <c r="A471" s="1521"/>
    </row>
    <row r="472" spans="1:1">
      <c r="A472" s="1521"/>
    </row>
    <row r="473" spans="1:1">
      <c r="A473" s="1521"/>
    </row>
    <row r="474" spans="1:1">
      <c r="A474" s="1521"/>
    </row>
    <row r="475" spans="1:1">
      <c r="A475" s="1521"/>
    </row>
    <row r="476" spans="1:1">
      <c r="A476" s="1521"/>
    </row>
    <row r="477" spans="1:1">
      <c r="A477" s="1521"/>
    </row>
    <row r="478" spans="1:1">
      <c r="A478" s="1521"/>
    </row>
    <row r="479" spans="1:1">
      <c r="A479" s="1521"/>
    </row>
    <row r="480" spans="1:1">
      <c r="A480" s="1521"/>
    </row>
    <row r="481" spans="1:1">
      <c r="A481" s="1521"/>
    </row>
    <row r="482" spans="1:1">
      <c r="A482" s="1521"/>
    </row>
    <row r="483" spans="1:1">
      <c r="A483" s="1521"/>
    </row>
    <row r="484" spans="1:1">
      <c r="A484" s="1521"/>
    </row>
    <row r="485" spans="1:1">
      <c r="A485" s="1521"/>
    </row>
    <row r="486" spans="1:1">
      <c r="A486" s="1521"/>
    </row>
  </sheetData>
  <mergeCells count="44">
    <mergeCell ref="O423:O424"/>
    <mergeCell ref="O287:O289"/>
    <mergeCell ref="O292:O293"/>
    <mergeCell ref="O301:O304"/>
    <mergeCell ref="O305:O310"/>
    <mergeCell ref="O311:O313"/>
    <mergeCell ref="O314:O315"/>
    <mergeCell ref="O316:O317"/>
    <mergeCell ref="O328:O350"/>
    <mergeCell ref="O388:O389"/>
    <mergeCell ref="O395:O397"/>
    <mergeCell ref="O408:O419"/>
    <mergeCell ref="AB6:AB8"/>
    <mergeCell ref="J7:L7"/>
    <mergeCell ref="M7:M8"/>
    <mergeCell ref="N7:N8"/>
    <mergeCell ref="O210:O211"/>
    <mergeCell ref="X6:X8"/>
    <mergeCell ref="O234:O237"/>
    <mergeCell ref="Y6:Y8"/>
    <mergeCell ref="Z6:Z8"/>
    <mergeCell ref="AA6:AA8"/>
    <mergeCell ref="O212:O216"/>
    <mergeCell ref="S6:S8"/>
    <mergeCell ref="T6:T8"/>
    <mergeCell ref="U6:U8"/>
    <mergeCell ref="V6:V8"/>
    <mergeCell ref="W6:W8"/>
    <mergeCell ref="A2:AC2"/>
    <mergeCell ref="A3:AC3"/>
    <mergeCell ref="A6:A8"/>
    <mergeCell ref="B6:B8"/>
    <mergeCell ref="C6:H6"/>
    <mergeCell ref="I6:N6"/>
    <mergeCell ref="O6:O8"/>
    <mergeCell ref="P6:P8"/>
    <mergeCell ref="Q6:Q8"/>
    <mergeCell ref="R6:R8"/>
    <mergeCell ref="AC6:AC8"/>
    <mergeCell ref="C7:C8"/>
    <mergeCell ref="D7:F7"/>
    <mergeCell ref="G7:G8"/>
    <mergeCell ref="H7:H8"/>
    <mergeCell ref="I7:I8"/>
  </mergeCells>
  <pageMargins left="0.39" right="0.23622047244094499" top="0.39370078740157499" bottom="0.59055118110236204" header="0.31496062992126" footer="0.31496062992126"/>
  <pageSetup paperSize="9" scale="72" fitToHeight="30" orientation="landscape" r:id="rId1"/>
  <headerFooter alignWithMargins="0">
    <oddFooter>&amp;CTrang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4"/>
  <sheetViews>
    <sheetView showZeros="0" workbookViewId="0">
      <selection activeCell="F23" sqref="F23"/>
    </sheetView>
  </sheetViews>
  <sheetFormatPr defaultColWidth="8.85546875" defaultRowHeight="12.75"/>
  <cols>
    <col min="1" max="1" width="6.42578125" style="1489" customWidth="1"/>
    <col min="2" max="2" width="21.140625" style="1489" customWidth="1"/>
    <col min="3" max="11" width="12.28515625" style="1489" customWidth="1"/>
    <col min="12" max="12" width="10" style="1489" bestFit="1" customWidth="1"/>
    <col min="13" max="13" width="11" style="1489" bestFit="1" customWidth="1"/>
    <col min="14" max="16384" width="8.85546875" style="1489"/>
  </cols>
  <sheetData>
    <row r="1" spans="1:13">
      <c r="K1" s="1504" t="s">
        <v>1206</v>
      </c>
    </row>
    <row r="2" spans="1:13" ht="21" customHeight="1">
      <c r="A2" s="1505" t="s">
        <v>1207</v>
      </c>
      <c r="B2" s="1505"/>
      <c r="C2" s="1505"/>
      <c r="D2" s="1505"/>
      <c r="E2" s="1505"/>
      <c r="F2" s="1505"/>
      <c r="G2" s="1505"/>
      <c r="H2" s="1505"/>
      <c r="I2" s="1505"/>
      <c r="J2" s="1505"/>
      <c r="K2" s="1505"/>
    </row>
    <row r="3" spans="1:13">
      <c r="A3" s="1506" t="s">
        <v>1218</v>
      </c>
      <c r="B3" s="1507"/>
      <c r="C3" s="1507"/>
      <c r="D3" s="1507"/>
      <c r="E3" s="1507"/>
      <c r="F3" s="1507"/>
      <c r="G3" s="1507"/>
      <c r="H3" s="1507"/>
      <c r="I3" s="1507"/>
      <c r="J3" s="1507"/>
      <c r="K3" s="1507"/>
    </row>
    <row r="4" spans="1:13" ht="15.75">
      <c r="A4" s="1471"/>
      <c r="B4" s="1472"/>
      <c r="C4" s="1472"/>
      <c r="D4" s="1472"/>
      <c r="E4" s="1472"/>
      <c r="F4" s="1472"/>
      <c r="G4" s="1472"/>
      <c r="H4" s="1472"/>
      <c r="I4" s="1472"/>
      <c r="J4" s="1472"/>
      <c r="K4" s="1472"/>
    </row>
    <row r="5" spans="1:13">
      <c r="K5" s="1508" t="s">
        <v>2</v>
      </c>
    </row>
    <row r="6" spans="1:13" ht="19.5" customHeight="1">
      <c r="A6" s="1509" t="s">
        <v>179</v>
      </c>
      <c r="B6" s="1509" t="s">
        <v>180</v>
      </c>
      <c r="C6" s="1509" t="s">
        <v>1208</v>
      </c>
      <c r="D6" s="1509" t="s">
        <v>1209</v>
      </c>
      <c r="E6" s="1509" t="s">
        <v>1210</v>
      </c>
      <c r="F6" s="1509"/>
      <c r="G6" s="1509"/>
      <c r="H6" s="1509" t="s">
        <v>1211</v>
      </c>
      <c r="I6" s="1509" t="s">
        <v>1212</v>
      </c>
      <c r="J6" s="1509" t="s">
        <v>173</v>
      </c>
      <c r="K6" s="1509" t="s">
        <v>29</v>
      </c>
    </row>
    <row r="7" spans="1:13" ht="18.75" customHeight="1">
      <c r="A7" s="1509"/>
      <c r="B7" s="1509"/>
      <c r="C7" s="1509"/>
      <c r="D7" s="1509"/>
      <c r="E7" s="1509" t="s">
        <v>17</v>
      </c>
      <c r="F7" s="1509" t="s">
        <v>1213</v>
      </c>
      <c r="G7" s="1509"/>
      <c r="H7" s="1509"/>
      <c r="I7" s="1509"/>
      <c r="J7" s="1509"/>
      <c r="K7" s="1509"/>
    </row>
    <row r="8" spans="1:13" ht="51" customHeight="1">
      <c r="A8" s="1509"/>
      <c r="B8" s="1509"/>
      <c r="C8" s="1509"/>
      <c r="D8" s="1509"/>
      <c r="E8" s="1509"/>
      <c r="F8" s="1510" t="s">
        <v>181</v>
      </c>
      <c r="G8" s="1510" t="s">
        <v>1214</v>
      </c>
      <c r="H8" s="1509"/>
      <c r="I8" s="1509"/>
      <c r="J8" s="1509"/>
      <c r="K8" s="1509"/>
    </row>
    <row r="9" spans="1:13" ht="14.25" customHeight="1">
      <c r="A9" s="1511" t="s">
        <v>11</v>
      </c>
      <c r="B9" s="1511" t="s">
        <v>12</v>
      </c>
      <c r="C9" s="1511">
        <v>1</v>
      </c>
      <c r="D9" s="1511" t="s">
        <v>1215</v>
      </c>
      <c r="E9" s="1511">
        <v>3</v>
      </c>
      <c r="F9" s="1511">
        <v>4</v>
      </c>
      <c r="G9" s="1511">
        <v>5</v>
      </c>
      <c r="H9" s="1511">
        <v>6</v>
      </c>
      <c r="I9" s="1511">
        <v>7</v>
      </c>
      <c r="J9" s="1511">
        <v>8</v>
      </c>
      <c r="K9" s="1511" t="s">
        <v>1216</v>
      </c>
    </row>
    <row r="10" spans="1:13" ht="23.25" customHeight="1">
      <c r="A10" s="1512"/>
      <c r="B10" s="1510" t="s">
        <v>183</v>
      </c>
      <c r="C10" s="1513">
        <v>37000000</v>
      </c>
      <c r="D10" s="1513">
        <v>9400963.3900000006</v>
      </c>
      <c r="E10" s="1513">
        <v>4066152.85</v>
      </c>
      <c r="F10" s="1513">
        <v>11959160</v>
      </c>
      <c r="G10" s="1513">
        <v>5334810.54</v>
      </c>
      <c r="H10" s="1513">
        <f>SUM(H11:H24)</f>
        <v>3355054</v>
      </c>
      <c r="I10" s="1513">
        <v>105000</v>
      </c>
      <c r="J10" s="1513">
        <v>0</v>
      </c>
      <c r="K10" s="1513">
        <f>SUM(K11:K24)</f>
        <v>12861017.390000001</v>
      </c>
      <c r="L10" s="1514"/>
      <c r="M10" s="1514"/>
    </row>
    <row r="11" spans="1:13" ht="23.25" customHeight="1">
      <c r="A11" s="1512">
        <v>1</v>
      </c>
      <c r="B11" s="1515" t="s">
        <v>746</v>
      </c>
      <c r="C11" s="1516">
        <v>15610500</v>
      </c>
      <c r="D11" s="1517">
        <v>3492696.9000000004</v>
      </c>
      <c r="E11" s="1517">
        <v>1603456.2000000004</v>
      </c>
      <c r="F11" s="1517">
        <v>5665078</v>
      </c>
      <c r="G11" s="1517">
        <v>1889240.7</v>
      </c>
      <c r="H11" s="1517"/>
      <c r="I11" s="1517"/>
      <c r="J11" s="1517"/>
      <c r="K11" s="1517">
        <f>+D11+H11+I11</f>
        <v>3492696.9000000004</v>
      </c>
      <c r="L11" s="1518"/>
    </row>
    <row r="12" spans="1:13" ht="23.25" customHeight="1">
      <c r="A12" s="1512">
        <v>2</v>
      </c>
      <c r="B12" s="1515" t="s">
        <v>185</v>
      </c>
      <c r="C12" s="1516">
        <v>12182000</v>
      </c>
      <c r="D12" s="1517">
        <v>1600041.8399999999</v>
      </c>
      <c r="E12" s="1517">
        <v>984707.99999999988</v>
      </c>
      <c r="F12" s="1517">
        <v>953142</v>
      </c>
      <c r="G12" s="1517">
        <v>615333.84</v>
      </c>
      <c r="H12" s="1517"/>
      <c r="I12" s="1517"/>
      <c r="J12" s="1517"/>
      <c r="K12" s="1517">
        <f t="shared" ref="K12:K24" si="0">+D12+H12+I12</f>
        <v>1600041.8399999999</v>
      </c>
      <c r="L12" s="1518"/>
    </row>
    <row r="13" spans="1:13" ht="23.25" customHeight="1">
      <c r="A13" s="1512">
        <v>3</v>
      </c>
      <c r="B13" s="1515" t="s">
        <v>747</v>
      </c>
      <c r="C13" s="1516">
        <v>3655200</v>
      </c>
      <c r="D13" s="1517">
        <v>1032075</v>
      </c>
      <c r="E13" s="1517">
        <v>268650</v>
      </c>
      <c r="F13" s="1517">
        <v>2669500</v>
      </c>
      <c r="G13" s="1517">
        <v>763425</v>
      </c>
      <c r="H13" s="1517"/>
      <c r="I13" s="1517"/>
      <c r="J13" s="1517"/>
      <c r="K13" s="1517">
        <f t="shared" si="0"/>
        <v>1032075</v>
      </c>
      <c r="L13" s="1518"/>
    </row>
    <row r="14" spans="1:13" ht="23.25" customHeight="1">
      <c r="A14" s="1512">
        <v>4</v>
      </c>
      <c r="B14" s="1515" t="s">
        <v>187</v>
      </c>
      <c r="C14" s="1516">
        <v>1196700</v>
      </c>
      <c r="D14" s="1517">
        <v>747973</v>
      </c>
      <c r="E14" s="1517">
        <v>254193</v>
      </c>
      <c r="F14" s="1517">
        <v>643200</v>
      </c>
      <c r="G14" s="1517">
        <v>493780</v>
      </c>
      <c r="H14" s="1517">
        <v>117750</v>
      </c>
      <c r="I14" s="1517">
        <v>15000</v>
      </c>
      <c r="J14" s="1517"/>
      <c r="K14" s="1517">
        <f t="shared" si="0"/>
        <v>880723</v>
      </c>
      <c r="L14" s="1518"/>
    </row>
    <row r="15" spans="1:13" ht="23.25" customHeight="1">
      <c r="A15" s="1512">
        <v>5</v>
      </c>
      <c r="B15" s="1515" t="s">
        <v>748</v>
      </c>
      <c r="C15" s="1516">
        <v>528800</v>
      </c>
      <c r="D15" s="1517">
        <v>432184.6</v>
      </c>
      <c r="E15" s="1517">
        <v>122979.59999999998</v>
      </c>
      <c r="F15" s="1517">
        <v>370700</v>
      </c>
      <c r="G15" s="1517">
        <v>309205</v>
      </c>
      <c r="H15" s="1517">
        <v>516509</v>
      </c>
      <c r="I15" s="1519">
        <v>15000</v>
      </c>
      <c r="J15" s="1517"/>
      <c r="K15" s="1517">
        <f t="shared" si="0"/>
        <v>963693.6</v>
      </c>
      <c r="L15" s="1518"/>
    </row>
    <row r="16" spans="1:13" ht="23.25" customHeight="1">
      <c r="A16" s="1512">
        <v>6</v>
      </c>
      <c r="B16" s="1515" t="s">
        <v>189</v>
      </c>
      <c r="C16" s="1516">
        <v>1771800</v>
      </c>
      <c r="D16" s="1517">
        <v>635158.5</v>
      </c>
      <c r="E16" s="1517">
        <v>214216</v>
      </c>
      <c r="F16" s="1517">
        <v>551450</v>
      </c>
      <c r="G16" s="1517">
        <v>420942.5</v>
      </c>
      <c r="H16" s="1517">
        <v>579556</v>
      </c>
      <c r="I16" s="1517">
        <v>20000</v>
      </c>
      <c r="J16" s="1517"/>
      <c r="K16" s="1517">
        <f t="shared" si="0"/>
        <v>1234714.5</v>
      </c>
      <c r="L16" s="1518"/>
    </row>
    <row r="17" spans="1:12" ht="23.25" customHeight="1">
      <c r="A17" s="1512">
        <v>7</v>
      </c>
      <c r="B17" s="1515" t="s">
        <v>749</v>
      </c>
      <c r="C17" s="1516">
        <v>637900</v>
      </c>
      <c r="D17" s="1517">
        <v>357124</v>
      </c>
      <c r="E17" s="1517">
        <v>146314</v>
      </c>
      <c r="F17" s="1517">
        <v>302400</v>
      </c>
      <c r="G17" s="1517">
        <v>210810</v>
      </c>
      <c r="H17" s="1517">
        <v>107941</v>
      </c>
      <c r="I17" s="1517">
        <v>25000</v>
      </c>
      <c r="J17" s="1517"/>
      <c r="K17" s="1517">
        <f t="shared" si="0"/>
        <v>490065</v>
      </c>
      <c r="L17" s="1518"/>
    </row>
    <row r="18" spans="1:12" ht="23.25" customHeight="1">
      <c r="A18" s="1512">
        <v>8</v>
      </c>
      <c r="B18" s="1515" t="s">
        <v>191</v>
      </c>
      <c r="C18" s="1516">
        <v>882340</v>
      </c>
      <c r="D18" s="1517">
        <v>700807.5</v>
      </c>
      <c r="E18" s="1517">
        <v>354610</v>
      </c>
      <c r="F18" s="1517">
        <v>434150</v>
      </c>
      <c r="G18" s="1517">
        <v>346197.5</v>
      </c>
      <c r="H18" s="1517">
        <v>40023</v>
      </c>
      <c r="I18" s="1517">
        <v>30000</v>
      </c>
      <c r="J18" s="1517"/>
      <c r="K18" s="1517">
        <f t="shared" si="0"/>
        <v>770830.5</v>
      </c>
      <c r="L18" s="1518"/>
    </row>
    <row r="19" spans="1:12" ht="23.25" customHeight="1">
      <c r="A19" s="1512">
        <v>9</v>
      </c>
      <c r="B19" s="1515" t="s">
        <v>750</v>
      </c>
      <c r="C19" s="1516">
        <v>102700</v>
      </c>
      <c r="D19" s="1517">
        <v>69013</v>
      </c>
      <c r="E19" s="1517">
        <v>26800.5</v>
      </c>
      <c r="F19" s="1517">
        <v>57250</v>
      </c>
      <c r="G19" s="1517">
        <v>42212.5</v>
      </c>
      <c r="H19" s="1517">
        <v>417298</v>
      </c>
      <c r="I19" s="1517"/>
      <c r="J19" s="1517"/>
      <c r="K19" s="1517">
        <f t="shared" si="0"/>
        <v>486311</v>
      </c>
      <c r="L19" s="1518"/>
    </row>
    <row r="20" spans="1:12" ht="23.25" customHeight="1">
      <c r="A20" s="1512">
        <v>10</v>
      </c>
      <c r="B20" s="1515" t="s">
        <v>751</v>
      </c>
      <c r="C20" s="1516">
        <v>232600</v>
      </c>
      <c r="D20" s="1517">
        <v>174340.3</v>
      </c>
      <c r="E20" s="1517">
        <v>44693.999999999985</v>
      </c>
      <c r="F20" s="1517">
        <v>168302</v>
      </c>
      <c r="G20" s="1517">
        <v>129646.3</v>
      </c>
      <c r="H20" s="1517">
        <v>410627</v>
      </c>
      <c r="I20" s="1517"/>
      <c r="J20" s="1517"/>
      <c r="K20" s="1517">
        <f t="shared" si="0"/>
        <v>584967.30000000005</v>
      </c>
      <c r="L20" s="1518"/>
    </row>
    <row r="21" spans="1:12" ht="23.25" customHeight="1">
      <c r="A21" s="1512">
        <v>11</v>
      </c>
      <c r="B21" s="1515" t="s">
        <v>752</v>
      </c>
      <c r="C21" s="1516">
        <v>62730</v>
      </c>
      <c r="D21" s="1517">
        <v>51669.5</v>
      </c>
      <c r="E21" s="1517">
        <v>15368</v>
      </c>
      <c r="F21" s="1517">
        <v>44310</v>
      </c>
      <c r="G21" s="1517">
        <v>36301.5</v>
      </c>
      <c r="H21" s="1517">
        <v>333920</v>
      </c>
      <c r="I21" s="1517"/>
      <c r="J21" s="1517"/>
      <c r="K21" s="1517">
        <f t="shared" si="0"/>
        <v>385589.5</v>
      </c>
      <c r="L21" s="1518"/>
    </row>
    <row r="22" spans="1:12" ht="23.25" customHeight="1">
      <c r="A22" s="1512">
        <v>12</v>
      </c>
      <c r="B22" s="1515" t="s">
        <v>195</v>
      </c>
      <c r="C22" s="1516">
        <v>70500</v>
      </c>
      <c r="D22" s="1517">
        <v>57097.25</v>
      </c>
      <c r="E22" s="1517">
        <v>17737.25</v>
      </c>
      <c r="F22" s="1517">
        <v>49400</v>
      </c>
      <c r="G22" s="1517">
        <v>39360</v>
      </c>
      <c r="H22" s="1517">
        <v>389506</v>
      </c>
      <c r="I22" s="1517"/>
      <c r="J22" s="1517"/>
      <c r="K22" s="1517">
        <f t="shared" si="0"/>
        <v>446603.25</v>
      </c>
      <c r="L22" s="1518"/>
    </row>
    <row r="23" spans="1:12" ht="23.25" customHeight="1">
      <c r="A23" s="1512">
        <v>13</v>
      </c>
      <c r="B23" s="1515" t="s">
        <v>196</v>
      </c>
      <c r="C23" s="1516">
        <v>34230</v>
      </c>
      <c r="D23" s="1517">
        <v>25906.799999999999</v>
      </c>
      <c r="E23" s="1517">
        <v>6938.7999999999993</v>
      </c>
      <c r="F23" s="1517">
        <v>25720</v>
      </c>
      <c r="G23" s="1517">
        <v>18968</v>
      </c>
      <c r="H23" s="1517">
        <v>324485</v>
      </c>
      <c r="I23" s="1517"/>
      <c r="J23" s="1517"/>
      <c r="K23" s="1517">
        <f t="shared" si="0"/>
        <v>350391.8</v>
      </c>
      <c r="L23" s="1518"/>
    </row>
    <row r="24" spans="1:12" ht="23.25" customHeight="1">
      <c r="A24" s="1512">
        <v>14</v>
      </c>
      <c r="B24" s="1515" t="s">
        <v>197</v>
      </c>
      <c r="C24" s="1516">
        <v>32000</v>
      </c>
      <c r="D24" s="1517">
        <v>24875.200000000001</v>
      </c>
      <c r="E24" s="1517">
        <v>5487.5</v>
      </c>
      <c r="F24" s="1517">
        <v>24558</v>
      </c>
      <c r="G24" s="1517">
        <v>19387.7</v>
      </c>
      <c r="H24" s="1517">
        <v>117439</v>
      </c>
      <c r="I24" s="1517"/>
      <c r="J24" s="1517"/>
      <c r="K24" s="1517">
        <f t="shared" si="0"/>
        <v>142314.20000000001</v>
      </c>
      <c r="L24" s="1518"/>
    </row>
  </sheetData>
  <mergeCells count="13">
    <mergeCell ref="K6:K8"/>
    <mergeCell ref="E7:E8"/>
    <mergeCell ref="F7:G7"/>
    <mergeCell ref="A2:K2"/>
    <mergeCell ref="A3:K3"/>
    <mergeCell ref="A6:A8"/>
    <mergeCell ref="B6:B8"/>
    <mergeCell ref="C6:C8"/>
    <mergeCell ref="D6:D8"/>
    <mergeCell ref="E6:G6"/>
    <mergeCell ref="H6:H8"/>
    <mergeCell ref="I6:I8"/>
    <mergeCell ref="J6:J8"/>
  </mergeCells>
  <pageMargins left="0.70866141732283505" right="0.70866141732283505" top="0.74803149606299202" bottom="0.74803149606299202" header="0.31496062992126" footer="0.31496062992126"/>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8"/>
  <sheetViews>
    <sheetView showZeros="0" workbookViewId="0">
      <selection activeCell="F23" sqref="F23"/>
    </sheetView>
  </sheetViews>
  <sheetFormatPr defaultColWidth="8.85546875" defaultRowHeight="15"/>
  <cols>
    <col min="1" max="1" width="4.85546875" style="458" customWidth="1"/>
    <col min="2" max="2" width="34.28515625" style="458" customWidth="1"/>
    <col min="3" max="3" width="12.85546875" style="458" customWidth="1"/>
    <col min="4" max="4" width="11.7109375" style="458" customWidth="1"/>
    <col min="5" max="5" width="13.140625" style="458" customWidth="1"/>
    <col min="6" max="7" width="0" style="458" hidden="1" customWidth="1"/>
    <col min="8" max="8" width="11.42578125" style="458" customWidth="1"/>
    <col min="9" max="9" width="10" style="458" hidden="1" customWidth="1"/>
    <col min="10" max="10" width="10" style="458" customWidth="1"/>
    <col min="11" max="11" width="10.85546875" style="458" customWidth="1"/>
    <col min="12" max="14" width="0" style="458" hidden="1" customWidth="1"/>
    <col min="15" max="15" width="10.7109375" style="458" customWidth="1"/>
    <col min="16" max="16" width="11" style="458" customWidth="1"/>
    <col min="17" max="17" width="8.85546875" style="458" hidden="1" customWidth="1"/>
    <col min="18" max="18" width="10.5703125" style="458" hidden="1" customWidth="1"/>
    <col min="19" max="21" width="8.85546875" style="458" hidden="1" customWidth="1"/>
    <col min="22" max="16384" width="8.85546875" style="458"/>
  </cols>
  <sheetData>
    <row r="1" spans="1:21" ht="15.75">
      <c r="P1" s="1467" t="s">
        <v>729</v>
      </c>
      <c r="U1" s="1467" t="s">
        <v>730</v>
      </c>
    </row>
    <row r="2" spans="1:21" ht="15.75">
      <c r="A2" s="1468" t="s">
        <v>731</v>
      </c>
      <c r="B2" s="1468"/>
      <c r="C2" s="1468"/>
      <c r="D2" s="1468"/>
      <c r="E2" s="1468"/>
      <c r="F2" s="1468"/>
      <c r="G2" s="1468"/>
      <c r="H2" s="1468"/>
      <c r="I2" s="1468"/>
      <c r="J2" s="1468"/>
      <c r="K2" s="1468"/>
      <c r="L2" s="1468"/>
      <c r="M2" s="1468"/>
      <c r="N2" s="1468"/>
      <c r="O2" s="1468"/>
      <c r="P2" s="1468"/>
      <c r="Q2" s="1468"/>
      <c r="R2" s="1468"/>
      <c r="S2" s="1468"/>
      <c r="T2" s="1468"/>
      <c r="U2" s="1468"/>
    </row>
    <row r="3" spans="1:21" ht="15.75">
      <c r="A3" s="1469" t="str">
        <f>'B15-ND31-ok'!A3:H3</f>
        <v>(Kèm theo Nghị quyết số 222/2019/NQ-HĐND ngày 07 tháng 12 năm 2019 của Hội đồng nhân dân tỉnh)</v>
      </c>
      <c r="B3" s="1470"/>
      <c r="C3" s="1470"/>
      <c r="D3" s="1470"/>
      <c r="E3" s="1470"/>
      <c r="F3" s="1470"/>
      <c r="G3" s="1470"/>
      <c r="H3" s="1470"/>
      <c r="I3" s="1470"/>
      <c r="J3" s="1470"/>
      <c r="K3" s="1470"/>
      <c r="L3" s="1470"/>
      <c r="M3" s="1470"/>
      <c r="N3" s="1470"/>
      <c r="O3" s="1470"/>
      <c r="P3" s="1470"/>
      <c r="Q3" s="1470"/>
      <c r="R3" s="1470"/>
      <c r="S3" s="1470"/>
      <c r="T3" s="1470"/>
      <c r="U3" s="1470"/>
    </row>
    <row r="4" spans="1:21" ht="15.75">
      <c r="A4" s="1471"/>
      <c r="B4" s="1472"/>
      <c r="C4" s="1472"/>
      <c r="D4" s="1472"/>
      <c r="E4" s="1472"/>
      <c r="F4" s="1472"/>
      <c r="G4" s="1472"/>
      <c r="H4" s="1472"/>
      <c r="I4" s="1472"/>
      <c r="J4" s="1472"/>
      <c r="K4" s="1472"/>
      <c r="L4" s="1472"/>
      <c r="M4" s="1472"/>
      <c r="N4" s="1472"/>
      <c r="O4" s="1472"/>
      <c r="P4" s="1472"/>
      <c r="Q4" s="1472"/>
      <c r="R4" s="1472"/>
      <c r="S4" s="1472"/>
      <c r="T4" s="1472"/>
      <c r="U4" s="1472"/>
    </row>
    <row r="5" spans="1:21" ht="15.75">
      <c r="D5" s="1473"/>
      <c r="F5" s="1473"/>
      <c r="P5" s="1474" t="s">
        <v>2</v>
      </c>
      <c r="U5" s="1474" t="s">
        <v>2</v>
      </c>
    </row>
    <row r="6" spans="1:21" s="1476" customFormat="1" ht="19.5" customHeight="1">
      <c r="A6" s="1475" t="s">
        <v>179</v>
      </c>
      <c r="B6" s="1475" t="s">
        <v>180</v>
      </c>
      <c r="C6" s="1475" t="s">
        <v>732</v>
      </c>
      <c r="D6" s="1475" t="s">
        <v>733</v>
      </c>
      <c r="E6" s="1475"/>
      <c r="F6" s="1475"/>
      <c r="G6" s="1475"/>
      <c r="H6" s="1475"/>
      <c r="I6" s="1475"/>
      <c r="J6" s="1475"/>
      <c r="K6" s="1475"/>
      <c r="L6" s="1475"/>
      <c r="M6" s="1475"/>
      <c r="N6" s="1475"/>
      <c r="O6" s="1475"/>
      <c r="P6" s="1475"/>
      <c r="Q6" s="1475" t="s">
        <v>734</v>
      </c>
      <c r="R6" s="1475"/>
      <c r="S6" s="1475"/>
      <c r="T6" s="1475"/>
      <c r="U6" s="1475" t="s">
        <v>171</v>
      </c>
    </row>
    <row r="7" spans="1:21" s="1476" customFormat="1" ht="19.5" customHeight="1">
      <c r="A7" s="1475"/>
      <c r="B7" s="1475"/>
      <c r="C7" s="1475"/>
      <c r="D7" s="1475" t="s">
        <v>181</v>
      </c>
      <c r="E7" s="1475" t="s">
        <v>155</v>
      </c>
      <c r="F7" s="1475"/>
      <c r="G7" s="1475"/>
      <c r="H7" s="1475"/>
      <c r="I7" s="1475"/>
      <c r="J7" s="1475"/>
      <c r="K7" s="1477" t="s">
        <v>31</v>
      </c>
      <c r="L7" s="1478"/>
      <c r="M7" s="1479"/>
      <c r="N7" s="1475" t="s">
        <v>33</v>
      </c>
      <c r="O7" s="1475" t="s">
        <v>35</v>
      </c>
      <c r="P7" s="1475" t="s">
        <v>735</v>
      </c>
      <c r="Q7" s="1475" t="s">
        <v>181</v>
      </c>
      <c r="R7" s="1475" t="s">
        <v>736</v>
      </c>
      <c r="S7" s="1475" t="s">
        <v>737</v>
      </c>
      <c r="T7" s="1475" t="s">
        <v>738</v>
      </c>
      <c r="U7" s="1475"/>
    </row>
    <row r="8" spans="1:21" s="1476" customFormat="1" ht="21" customHeight="1">
      <c r="A8" s="1475"/>
      <c r="B8" s="1475"/>
      <c r="C8" s="1475"/>
      <c r="D8" s="1475"/>
      <c r="E8" s="1475" t="s">
        <v>181</v>
      </c>
      <c r="F8" s="1475" t="s">
        <v>135</v>
      </c>
      <c r="G8" s="1475"/>
      <c r="H8" s="1475" t="s">
        <v>739</v>
      </c>
      <c r="I8" s="1475" t="s">
        <v>740</v>
      </c>
      <c r="J8" s="1475" t="s">
        <v>236</v>
      </c>
      <c r="K8" s="1480"/>
      <c r="L8" s="1481"/>
      <c r="M8" s="1482"/>
      <c r="N8" s="1475"/>
      <c r="O8" s="1475"/>
      <c r="P8" s="1475"/>
      <c r="Q8" s="1475"/>
      <c r="R8" s="1475"/>
      <c r="S8" s="1475"/>
      <c r="T8" s="1475"/>
      <c r="U8" s="1475"/>
    </row>
    <row r="9" spans="1:21" s="1476" customFormat="1" ht="99.75" customHeight="1">
      <c r="A9" s="1475"/>
      <c r="B9" s="1475"/>
      <c r="C9" s="1475"/>
      <c r="D9" s="1475"/>
      <c r="E9" s="1475"/>
      <c r="F9" s="1483" t="s">
        <v>741</v>
      </c>
      <c r="G9" s="1483" t="s">
        <v>152</v>
      </c>
      <c r="H9" s="1475"/>
      <c r="I9" s="1475"/>
      <c r="J9" s="1475"/>
      <c r="K9" s="1484"/>
      <c r="L9" s="1485"/>
      <c r="M9" s="1486"/>
      <c r="N9" s="1475"/>
      <c r="O9" s="1475"/>
      <c r="P9" s="1475"/>
      <c r="Q9" s="1475"/>
      <c r="R9" s="1475"/>
      <c r="S9" s="1475"/>
      <c r="T9" s="1475"/>
      <c r="U9" s="1475"/>
    </row>
    <row r="10" spans="1:21" s="1489" customFormat="1" ht="27" hidden="1" customHeight="1">
      <c r="A10" s="1487" t="s">
        <v>11</v>
      </c>
      <c r="B10" s="1487" t="s">
        <v>12</v>
      </c>
      <c r="C10" s="1487" t="s">
        <v>742</v>
      </c>
      <c r="D10" s="1487" t="s">
        <v>743</v>
      </c>
      <c r="E10" s="1487" t="s">
        <v>744</v>
      </c>
      <c r="F10" s="1487">
        <v>4</v>
      </c>
      <c r="G10" s="1487">
        <v>5</v>
      </c>
      <c r="H10" s="1487">
        <v>6</v>
      </c>
      <c r="I10" s="1487">
        <v>7</v>
      </c>
      <c r="J10" s="1487">
        <v>8</v>
      </c>
      <c r="K10" s="1487">
        <v>9</v>
      </c>
      <c r="L10" s="1487">
        <v>10</v>
      </c>
      <c r="M10" s="1487">
        <v>11</v>
      </c>
      <c r="N10" s="1487">
        <v>12</v>
      </c>
      <c r="O10" s="1487">
        <v>13</v>
      </c>
      <c r="P10" s="1487">
        <v>14</v>
      </c>
      <c r="Q10" s="1487" t="s">
        <v>745</v>
      </c>
      <c r="R10" s="1487">
        <v>16</v>
      </c>
      <c r="S10" s="1487">
        <v>17</v>
      </c>
      <c r="T10" s="1487">
        <v>18</v>
      </c>
      <c r="U10" s="1488">
        <v>19</v>
      </c>
    </row>
    <row r="11" spans="1:21">
      <c r="A11" s="1490"/>
      <c r="B11" s="1491" t="s">
        <v>183</v>
      </c>
      <c r="C11" s="1492">
        <v>12861016.5</v>
      </c>
      <c r="D11" s="1492">
        <v>12861016.5</v>
      </c>
      <c r="E11" s="1492">
        <v>4709120</v>
      </c>
      <c r="F11" s="1492">
        <v>941824</v>
      </c>
      <c r="G11" s="1492">
        <v>0</v>
      </c>
      <c r="H11" s="1492">
        <v>2021280</v>
      </c>
      <c r="I11" s="1492">
        <v>0</v>
      </c>
      <c r="J11" s="1492">
        <v>2687840</v>
      </c>
      <c r="K11" s="1492">
        <v>7624879</v>
      </c>
      <c r="L11" s="1492">
        <v>3040560.4053110075</v>
      </c>
      <c r="M11" s="1492">
        <v>0</v>
      </c>
      <c r="N11" s="1492">
        <v>0</v>
      </c>
      <c r="O11" s="1492">
        <v>258587</v>
      </c>
      <c r="P11" s="1492">
        <v>268430.5</v>
      </c>
      <c r="Q11" s="1493">
        <v>0</v>
      </c>
      <c r="R11" s="1494">
        <v>0</v>
      </c>
      <c r="S11" s="1494">
        <v>0</v>
      </c>
      <c r="T11" s="1494">
        <v>0</v>
      </c>
      <c r="U11" s="1494">
        <v>0</v>
      </c>
    </row>
    <row r="12" spans="1:21">
      <c r="A12" s="1495">
        <v>1</v>
      </c>
      <c r="B12" s="1496" t="s">
        <v>746</v>
      </c>
      <c r="C12" s="1497">
        <v>3492697</v>
      </c>
      <c r="D12" s="1497">
        <v>3492697</v>
      </c>
      <c r="E12" s="1497">
        <v>2410790</v>
      </c>
      <c r="F12" s="1498">
        <v>482158</v>
      </c>
      <c r="G12" s="1498"/>
      <c r="H12" s="1497">
        <v>1410000</v>
      </c>
      <c r="I12" s="1498"/>
      <c r="J12" s="1497">
        <v>1000790</v>
      </c>
      <c r="K12" s="1497">
        <v>1011010</v>
      </c>
      <c r="L12" s="1497">
        <v>342819.96379301033</v>
      </c>
      <c r="M12" s="1498"/>
      <c r="N12" s="1498"/>
      <c r="O12" s="1497">
        <v>70897</v>
      </c>
      <c r="P12" s="1497"/>
      <c r="Q12" s="1499"/>
      <c r="R12" s="1500"/>
      <c r="S12" s="1500"/>
      <c r="T12" s="1500"/>
      <c r="U12" s="1500"/>
    </row>
    <row r="13" spans="1:21">
      <c r="A13" s="1495">
        <v>2</v>
      </c>
      <c r="B13" s="1496" t="s">
        <v>185</v>
      </c>
      <c r="C13" s="1497">
        <v>1600042</v>
      </c>
      <c r="D13" s="1497">
        <v>1600042</v>
      </c>
      <c r="E13" s="1497">
        <v>568900</v>
      </c>
      <c r="F13" s="1498">
        <v>113780</v>
      </c>
      <c r="G13" s="1498"/>
      <c r="H13" s="1497">
        <v>285400</v>
      </c>
      <c r="I13" s="1498"/>
      <c r="J13" s="1497">
        <v>283500</v>
      </c>
      <c r="K13" s="1497">
        <v>854384</v>
      </c>
      <c r="L13" s="1497">
        <v>305216.15348478046</v>
      </c>
      <c r="M13" s="1498"/>
      <c r="N13" s="1498"/>
      <c r="O13" s="1497">
        <v>29346</v>
      </c>
      <c r="P13" s="1497">
        <v>147412</v>
      </c>
      <c r="Q13" s="1499"/>
      <c r="R13" s="1500"/>
      <c r="S13" s="1500"/>
      <c r="T13" s="1500"/>
      <c r="U13" s="1500"/>
    </row>
    <row r="14" spans="1:21">
      <c r="A14" s="1495">
        <v>3</v>
      </c>
      <c r="B14" s="1496" t="s">
        <v>747</v>
      </c>
      <c r="C14" s="1497">
        <v>1032075.5</v>
      </c>
      <c r="D14" s="1497">
        <v>1032075.5</v>
      </c>
      <c r="E14" s="1497">
        <v>300800</v>
      </c>
      <c r="F14" s="1498">
        <v>60160</v>
      </c>
      <c r="G14" s="1498"/>
      <c r="H14" s="1497">
        <v>86600</v>
      </c>
      <c r="I14" s="1498"/>
      <c r="J14" s="1497">
        <v>214200</v>
      </c>
      <c r="K14" s="1497">
        <v>587962</v>
      </c>
      <c r="L14" s="1497">
        <v>208752.65440757899</v>
      </c>
      <c r="M14" s="1498"/>
      <c r="N14" s="1498"/>
      <c r="O14" s="1497">
        <v>22294</v>
      </c>
      <c r="P14" s="1497">
        <v>121019.5</v>
      </c>
      <c r="Q14" s="1499"/>
      <c r="R14" s="1500"/>
      <c r="S14" s="1500"/>
      <c r="T14" s="1500"/>
      <c r="U14" s="1500"/>
    </row>
    <row r="15" spans="1:21">
      <c r="A15" s="1495">
        <v>4</v>
      </c>
      <c r="B15" s="1496" t="s">
        <v>187</v>
      </c>
      <c r="C15" s="1497">
        <v>880723</v>
      </c>
      <c r="D15" s="1497">
        <v>880723</v>
      </c>
      <c r="E15" s="1497">
        <v>273520</v>
      </c>
      <c r="F15" s="1498">
        <v>54704</v>
      </c>
      <c r="G15" s="1498"/>
      <c r="H15" s="1497">
        <v>1000</v>
      </c>
      <c r="I15" s="1498"/>
      <c r="J15" s="1497">
        <v>272520</v>
      </c>
      <c r="K15" s="1497">
        <v>589445</v>
      </c>
      <c r="L15" s="1497">
        <v>221543.86282923521</v>
      </c>
      <c r="M15" s="1498"/>
      <c r="N15" s="1498"/>
      <c r="O15" s="1497">
        <v>17758</v>
      </c>
      <c r="P15" s="1498"/>
      <c r="Q15" s="1499"/>
      <c r="R15" s="1500"/>
      <c r="S15" s="1500"/>
      <c r="T15" s="1500"/>
      <c r="U15" s="1500"/>
    </row>
    <row r="16" spans="1:21">
      <c r="A16" s="1495">
        <v>5</v>
      </c>
      <c r="B16" s="1496" t="s">
        <v>748</v>
      </c>
      <c r="C16" s="1497">
        <v>1171667</v>
      </c>
      <c r="D16" s="1497">
        <v>1171667</v>
      </c>
      <c r="E16" s="1497">
        <v>247200</v>
      </c>
      <c r="F16" s="1498">
        <v>49440</v>
      </c>
      <c r="G16" s="1498"/>
      <c r="H16" s="1497">
        <v>1500</v>
      </c>
      <c r="I16" s="1498"/>
      <c r="J16" s="1497">
        <v>245700</v>
      </c>
      <c r="K16" s="1497">
        <v>863317</v>
      </c>
      <c r="L16" s="1497">
        <v>301271.0278324901</v>
      </c>
      <c r="M16" s="1498"/>
      <c r="N16" s="1498"/>
      <c r="O16" s="1497">
        <v>23670</v>
      </c>
      <c r="P16" s="1498"/>
      <c r="Q16" s="1499"/>
      <c r="R16" s="1500"/>
      <c r="S16" s="1500"/>
      <c r="T16" s="1500"/>
      <c r="U16" s="1500"/>
    </row>
    <row r="17" spans="1:21">
      <c r="A17" s="1495">
        <v>6</v>
      </c>
      <c r="B17" s="1496" t="s">
        <v>189</v>
      </c>
      <c r="C17" s="1497">
        <v>1026741</v>
      </c>
      <c r="D17" s="1497">
        <v>1026741</v>
      </c>
      <c r="E17" s="1497">
        <v>284680</v>
      </c>
      <c r="F17" s="1498">
        <v>56936</v>
      </c>
      <c r="G17" s="1498"/>
      <c r="H17" s="1497">
        <v>59680</v>
      </c>
      <c r="I17" s="1498"/>
      <c r="J17" s="1497">
        <v>225000</v>
      </c>
      <c r="K17" s="1497">
        <v>758799</v>
      </c>
      <c r="L17" s="1497">
        <v>375426.1236866666</v>
      </c>
      <c r="M17" s="1498"/>
      <c r="N17" s="1498"/>
      <c r="O17" s="1497">
        <v>20742</v>
      </c>
      <c r="P17" s="1498"/>
      <c r="Q17" s="1499"/>
      <c r="R17" s="1500"/>
      <c r="S17" s="1500"/>
      <c r="T17" s="1500"/>
      <c r="U17" s="1500"/>
    </row>
    <row r="18" spans="1:21">
      <c r="A18" s="1495">
        <v>7</v>
      </c>
      <c r="B18" s="1496" t="s">
        <v>749</v>
      </c>
      <c r="C18" s="1497">
        <v>490065</v>
      </c>
      <c r="D18" s="1497">
        <v>490065</v>
      </c>
      <c r="E18" s="1497">
        <v>76500</v>
      </c>
      <c r="F18" s="1498">
        <v>15300</v>
      </c>
      <c r="G18" s="1498"/>
      <c r="H18" s="1497">
        <v>25200</v>
      </c>
      <c r="I18" s="1498"/>
      <c r="J18" s="1497">
        <v>51300</v>
      </c>
      <c r="K18" s="1497">
        <v>403665</v>
      </c>
      <c r="L18" s="1497">
        <v>182082.39022501014</v>
      </c>
      <c r="M18" s="1498"/>
      <c r="N18" s="1498"/>
      <c r="O18" s="1497">
        <v>9900</v>
      </c>
      <c r="P18" s="1498"/>
      <c r="Q18" s="1499"/>
      <c r="R18" s="1500"/>
      <c r="S18" s="1500"/>
      <c r="T18" s="1500"/>
      <c r="U18" s="1500"/>
    </row>
    <row r="19" spans="1:21">
      <c r="A19" s="1495">
        <v>8</v>
      </c>
      <c r="B19" s="1496" t="s">
        <v>191</v>
      </c>
      <c r="C19" s="1497">
        <v>770830</v>
      </c>
      <c r="D19" s="1497">
        <v>770830</v>
      </c>
      <c r="E19" s="1497">
        <v>362400</v>
      </c>
      <c r="F19" s="1498">
        <v>72480</v>
      </c>
      <c r="G19" s="1498"/>
      <c r="H19" s="1497">
        <v>132000</v>
      </c>
      <c r="I19" s="1498"/>
      <c r="J19" s="1497">
        <v>230400</v>
      </c>
      <c r="K19" s="1497">
        <v>392858</v>
      </c>
      <c r="L19" s="1497">
        <v>154088.38395143332</v>
      </c>
      <c r="M19" s="1498"/>
      <c r="N19" s="1498"/>
      <c r="O19" s="1497">
        <v>15572</v>
      </c>
      <c r="P19" s="1498"/>
      <c r="Q19" s="1499"/>
      <c r="R19" s="1500"/>
      <c r="S19" s="1500"/>
      <c r="T19" s="1500"/>
      <c r="U19" s="1500"/>
    </row>
    <row r="20" spans="1:21">
      <c r="A20" s="1495">
        <v>9</v>
      </c>
      <c r="B20" s="1496" t="s">
        <v>750</v>
      </c>
      <c r="C20" s="1497">
        <v>486311</v>
      </c>
      <c r="D20" s="1497">
        <v>486311</v>
      </c>
      <c r="E20" s="1497">
        <v>18560</v>
      </c>
      <c r="F20" s="1498">
        <v>3712</v>
      </c>
      <c r="G20" s="1498"/>
      <c r="H20" s="1497">
        <v>560</v>
      </c>
      <c r="I20" s="1498"/>
      <c r="J20" s="1497">
        <v>18000</v>
      </c>
      <c r="K20" s="1497">
        <v>457927</v>
      </c>
      <c r="L20" s="1497">
        <v>222089.72212653767</v>
      </c>
      <c r="M20" s="1498"/>
      <c r="N20" s="1498"/>
      <c r="O20" s="1497">
        <v>9824</v>
      </c>
      <c r="P20" s="1498"/>
      <c r="Q20" s="1499"/>
      <c r="R20" s="1500"/>
      <c r="S20" s="1500"/>
      <c r="T20" s="1500"/>
      <c r="U20" s="1500"/>
    </row>
    <row r="21" spans="1:21">
      <c r="A21" s="1495">
        <v>10</v>
      </c>
      <c r="B21" s="1496" t="s">
        <v>751</v>
      </c>
      <c r="C21" s="1497">
        <v>584968</v>
      </c>
      <c r="D21" s="1497">
        <v>584968</v>
      </c>
      <c r="E21" s="1497">
        <v>82540</v>
      </c>
      <c r="F21" s="1498">
        <v>16508</v>
      </c>
      <c r="G21" s="1498"/>
      <c r="H21" s="1497">
        <v>9640</v>
      </c>
      <c r="I21" s="1498"/>
      <c r="J21" s="1497">
        <v>72900</v>
      </c>
      <c r="K21" s="1497">
        <v>490610</v>
      </c>
      <c r="L21" s="1497">
        <v>205820.21865358602</v>
      </c>
      <c r="M21" s="1498"/>
      <c r="N21" s="1498"/>
      <c r="O21" s="1497">
        <v>11818</v>
      </c>
      <c r="P21" s="1498"/>
      <c r="Q21" s="1499"/>
      <c r="R21" s="1500"/>
      <c r="S21" s="1500"/>
      <c r="T21" s="1500"/>
      <c r="U21" s="1500"/>
    </row>
    <row r="22" spans="1:21">
      <c r="A22" s="1495">
        <v>11</v>
      </c>
      <c r="B22" s="1496" t="s">
        <v>752</v>
      </c>
      <c r="C22" s="1497">
        <v>385590</v>
      </c>
      <c r="D22" s="1497">
        <v>385590</v>
      </c>
      <c r="E22" s="1497">
        <v>27500</v>
      </c>
      <c r="F22" s="1498">
        <v>5500</v>
      </c>
      <c r="G22" s="1498"/>
      <c r="H22" s="1497">
        <v>500</v>
      </c>
      <c r="I22" s="1498"/>
      <c r="J22" s="1497">
        <v>27000</v>
      </c>
      <c r="K22" s="1497">
        <v>350300</v>
      </c>
      <c r="L22" s="1497">
        <v>135508.84522337862</v>
      </c>
      <c r="M22" s="1498"/>
      <c r="N22" s="1498"/>
      <c r="O22" s="1497">
        <v>7790</v>
      </c>
      <c r="P22" s="1498"/>
      <c r="Q22" s="1499"/>
      <c r="R22" s="1500"/>
      <c r="S22" s="1500"/>
      <c r="T22" s="1500"/>
      <c r="U22" s="1500"/>
    </row>
    <row r="23" spans="1:21">
      <c r="A23" s="1495">
        <v>12</v>
      </c>
      <c r="B23" s="1496" t="s">
        <v>195</v>
      </c>
      <c r="C23" s="1497">
        <v>446603</v>
      </c>
      <c r="D23" s="1497">
        <v>446603</v>
      </c>
      <c r="E23" s="1497">
        <v>35200</v>
      </c>
      <c r="F23" s="1498">
        <v>7040</v>
      </c>
      <c r="G23" s="1498"/>
      <c r="H23" s="1497">
        <v>9100</v>
      </c>
      <c r="I23" s="1498"/>
      <c r="J23" s="1497">
        <v>26100</v>
      </c>
      <c r="K23" s="1497">
        <v>402381</v>
      </c>
      <c r="L23" s="1497">
        <v>191442.2199974322</v>
      </c>
      <c r="M23" s="1498"/>
      <c r="N23" s="1498"/>
      <c r="O23" s="1497">
        <v>9022</v>
      </c>
      <c r="P23" s="1498"/>
      <c r="Q23" s="1499"/>
      <c r="R23" s="1500"/>
      <c r="S23" s="1500"/>
      <c r="T23" s="1500"/>
      <c r="U23" s="1500"/>
    </row>
    <row r="24" spans="1:21">
      <c r="A24" s="1495">
        <v>13</v>
      </c>
      <c r="B24" s="1496" t="s">
        <v>196</v>
      </c>
      <c r="C24" s="1497">
        <v>350392</v>
      </c>
      <c r="D24" s="1497">
        <v>350392</v>
      </c>
      <c r="E24" s="1497">
        <v>8170</v>
      </c>
      <c r="F24" s="1498">
        <v>1634</v>
      </c>
      <c r="G24" s="1498"/>
      <c r="H24" s="1497">
        <v>70</v>
      </c>
      <c r="I24" s="1498"/>
      <c r="J24" s="1497">
        <v>8100</v>
      </c>
      <c r="K24" s="1497">
        <v>335143</v>
      </c>
      <c r="L24" s="1497">
        <v>153873.09969186762</v>
      </c>
      <c r="M24" s="1498"/>
      <c r="N24" s="1498"/>
      <c r="O24" s="1497">
        <v>7079</v>
      </c>
      <c r="P24" s="1498"/>
      <c r="Q24" s="1499"/>
      <c r="R24" s="1500"/>
      <c r="S24" s="1500"/>
      <c r="T24" s="1500"/>
      <c r="U24" s="1500"/>
    </row>
    <row r="25" spans="1:21">
      <c r="A25" s="1495">
        <v>14</v>
      </c>
      <c r="B25" s="1496" t="s">
        <v>197</v>
      </c>
      <c r="C25" s="1497">
        <v>142314</v>
      </c>
      <c r="D25" s="1497">
        <v>142314</v>
      </c>
      <c r="E25" s="1497">
        <v>12360</v>
      </c>
      <c r="F25" s="1498">
        <v>2472</v>
      </c>
      <c r="G25" s="1498"/>
      <c r="H25" s="1497">
        <v>30</v>
      </c>
      <c r="I25" s="1498"/>
      <c r="J25" s="1497">
        <v>12330</v>
      </c>
      <c r="K25" s="1497">
        <v>127079</v>
      </c>
      <c r="L25" s="1497">
        <v>40625.739407999994</v>
      </c>
      <c r="M25" s="1498"/>
      <c r="N25" s="1498"/>
      <c r="O25" s="1497">
        <v>2875</v>
      </c>
      <c r="P25" s="1498"/>
      <c r="Q25" s="1499"/>
      <c r="R25" s="1500"/>
      <c r="S25" s="1500"/>
      <c r="T25" s="1500"/>
      <c r="U25" s="1500"/>
    </row>
    <row r="26" spans="1:21" ht="15.75">
      <c r="A26" s="1501"/>
      <c r="B26" s="457"/>
      <c r="C26" s="457"/>
      <c r="D26" s="457"/>
      <c r="E26" s="457"/>
      <c r="F26" s="457"/>
      <c r="G26" s="457"/>
      <c r="H26" s="457"/>
      <c r="I26" s="457"/>
      <c r="J26" s="457"/>
      <c r="K26" s="457"/>
      <c r="L26" s="457"/>
      <c r="M26" s="457"/>
      <c r="N26" s="457"/>
      <c r="O26" s="457"/>
      <c r="P26" s="457"/>
    </row>
    <row r="27" spans="1:21" s="1503" customFormat="1" ht="15.75">
      <c r="A27" s="1502"/>
    </row>
    <row r="28" spans="1:21" ht="15.75">
      <c r="A28" s="1502"/>
    </row>
  </sheetData>
  <mergeCells count="23">
    <mergeCell ref="O7:O9"/>
    <mergeCell ref="P7:P9"/>
    <mergeCell ref="Q7:Q9"/>
    <mergeCell ref="R7:R9"/>
    <mergeCell ref="J8:J9"/>
    <mergeCell ref="N7:N9"/>
    <mergeCell ref="K7:M9"/>
    <mergeCell ref="A2:U2"/>
    <mergeCell ref="A3:U3"/>
    <mergeCell ref="A6:A9"/>
    <mergeCell ref="B6:B9"/>
    <mergeCell ref="C6:C9"/>
    <mergeCell ref="D6:P6"/>
    <mergeCell ref="Q6:T6"/>
    <mergeCell ref="U6:U9"/>
    <mergeCell ref="D7:D9"/>
    <mergeCell ref="E7:J7"/>
    <mergeCell ref="S7:S9"/>
    <mergeCell ref="T7:T9"/>
    <mergeCell ref="E8:E9"/>
    <mergeCell ref="F8:G8"/>
    <mergeCell ref="H8:H9"/>
    <mergeCell ref="I8:I9"/>
  </mergeCells>
  <pageMargins left="0.70866141732283505" right="0.196850393700787" top="0.43307086614173201" bottom="0.55118110236220497" header="0.31496062992126" footer="0.31496062992126"/>
  <pageSetup paperSize="9" orientation="landscape" r:id="rId1"/>
  <headerFooter alignWithMargins="0">
    <oddFooter>&amp;CTrang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7"/>
  <sheetViews>
    <sheetView showZeros="0" zoomScale="70" zoomScaleNormal="70" workbookViewId="0">
      <selection activeCell="F23" sqref="F23"/>
    </sheetView>
  </sheetViews>
  <sheetFormatPr defaultColWidth="9.140625" defaultRowHeight="15.75"/>
  <cols>
    <col min="1" max="1" width="6.140625" style="1438" customWidth="1"/>
    <col min="2" max="2" width="50.5703125" style="194" customWidth="1"/>
    <col min="3" max="3" width="16.85546875" style="194" customWidth="1"/>
    <col min="4" max="4" width="28.5703125" style="194" customWidth="1"/>
    <col min="5" max="5" width="12.140625" style="194" customWidth="1"/>
    <col min="6" max="6" width="13.85546875" style="194" customWidth="1"/>
    <col min="7" max="7" width="13.5703125" style="194" customWidth="1"/>
    <col min="8" max="8" width="12.85546875" style="1435" customWidth="1"/>
    <col min="9" max="9" width="13.85546875" style="1435" customWidth="1"/>
    <col min="10" max="10" width="52.85546875" style="1466" customWidth="1"/>
    <col min="11" max="16384" width="9.140625" style="1435"/>
  </cols>
  <sheetData>
    <row r="1" spans="1:29" ht="48" customHeight="1">
      <c r="A1" s="1433" t="s">
        <v>951</v>
      </c>
      <c r="B1" s="1433"/>
      <c r="C1" s="1433"/>
      <c r="D1" s="1433"/>
      <c r="E1" s="1433"/>
      <c r="F1" s="1433"/>
      <c r="G1" s="1433"/>
      <c r="H1" s="1433"/>
      <c r="I1" s="1433"/>
      <c r="J1" s="1433"/>
      <c r="K1" s="1434"/>
    </row>
    <row r="2" spans="1:29" ht="23.25" customHeight="1">
      <c r="A2" s="1436" t="str">
        <f>'B15-ND31-ok'!A3:H3</f>
        <v>(Kèm theo Nghị quyết số 222/2019/NQ-HĐND ngày 07 tháng 12 năm 2019 của Hội đồng nhân dân tỉnh)</v>
      </c>
      <c r="B2" s="1437"/>
      <c r="C2" s="1437"/>
      <c r="D2" s="1437"/>
      <c r="E2" s="1437"/>
      <c r="F2" s="1437"/>
      <c r="G2" s="1437"/>
      <c r="H2" s="1437"/>
      <c r="I2" s="1437"/>
      <c r="J2" s="1437"/>
      <c r="K2" s="1434"/>
    </row>
    <row r="3" spans="1:29" ht="18.75" customHeight="1">
      <c r="H3" s="1434"/>
      <c r="I3" s="1439" t="s">
        <v>952</v>
      </c>
      <c r="J3" s="1439"/>
      <c r="K3" s="1434"/>
    </row>
    <row r="4" spans="1:29" ht="30" customHeight="1">
      <c r="A4" s="1099" t="s">
        <v>3</v>
      </c>
      <c r="B4" s="1098" t="s">
        <v>953</v>
      </c>
      <c r="C4" s="1098" t="s">
        <v>785</v>
      </c>
      <c r="D4" s="1098" t="s">
        <v>954</v>
      </c>
      <c r="E4" s="1098" t="s">
        <v>955</v>
      </c>
      <c r="F4" s="1098"/>
      <c r="G4" s="1098" t="s">
        <v>956</v>
      </c>
      <c r="H4" s="1098" t="s">
        <v>957</v>
      </c>
      <c r="I4" s="1098" t="s">
        <v>958</v>
      </c>
      <c r="J4" s="1440" t="s">
        <v>723</v>
      </c>
      <c r="K4" s="1441"/>
      <c r="L4" s="1441"/>
      <c r="M4" s="1441"/>
      <c r="N4" s="1441"/>
      <c r="O4" s="1441"/>
      <c r="P4" s="1434"/>
      <c r="Q4" s="1434"/>
      <c r="R4" s="1434"/>
      <c r="S4" s="1434"/>
      <c r="T4" s="1434"/>
      <c r="U4" s="1434"/>
      <c r="V4" s="1434"/>
      <c r="W4" s="1434"/>
    </row>
    <row r="5" spans="1:29" ht="26.25" customHeight="1">
      <c r="A5" s="1099"/>
      <c r="B5" s="1098"/>
      <c r="C5" s="1098"/>
      <c r="D5" s="1098"/>
      <c r="E5" s="540" t="s">
        <v>181</v>
      </c>
      <c r="F5" s="540" t="s">
        <v>794</v>
      </c>
      <c r="G5" s="1098"/>
      <c r="H5" s="1098"/>
      <c r="I5" s="1098"/>
      <c r="J5" s="1440"/>
      <c r="K5" s="1441"/>
      <c r="L5" s="1442"/>
      <c r="M5" s="1442"/>
      <c r="N5" s="1441"/>
      <c r="O5" s="1441"/>
      <c r="P5" s="1434"/>
      <c r="Q5" s="1434"/>
      <c r="R5" s="1434"/>
      <c r="S5" s="1434"/>
      <c r="T5" s="1434"/>
      <c r="U5" s="1434"/>
      <c r="V5" s="1434"/>
      <c r="W5" s="1434"/>
    </row>
    <row r="6" spans="1:29" s="1434" customFormat="1" ht="31.5" customHeight="1">
      <c r="A6" s="541"/>
      <c r="B6" s="540" t="s">
        <v>181</v>
      </c>
      <c r="C6" s="540"/>
      <c r="D6" s="540"/>
      <c r="E6" s="270"/>
      <c r="F6" s="271">
        <f>SUBTOTAL(9,F11:F25)</f>
        <v>8191411.2328840001</v>
      </c>
      <c r="G6" s="271">
        <f>SUBTOTAL(9,G7:G25)</f>
        <v>4690487</v>
      </c>
      <c r="H6" s="459">
        <f>SUBTOTAL(9,H7:H27)</f>
        <v>1228549</v>
      </c>
      <c r="I6" s="271">
        <f>SUBTOTAL(9,I7:I27)</f>
        <v>3927231</v>
      </c>
      <c r="J6" s="1443"/>
      <c r="K6" s="1444"/>
      <c r="L6" s="1445"/>
      <c r="M6" s="1445"/>
      <c r="N6" s="1444"/>
      <c r="O6" s="1444"/>
      <c r="P6" s="1444"/>
      <c r="Q6" s="1444"/>
      <c r="R6" s="1444"/>
      <c r="S6" s="1444"/>
      <c r="T6" s="1444"/>
      <c r="U6" s="1444"/>
    </row>
    <row r="7" spans="1:29" s="1449" customFormat="1" ht="42" customHeight="1">
      <c r="A7" s="274" t="s">
        <v>14</v>
      </c>
      <c r="B7" s="270" t="s">
        <v>959</v>
      </c>
      <c r="C7" s="270"/>
      <c r="D7" s="270"/>
      <c r="E7" s="270"/>
      <c r="F7" s="270"/>
      <c r="G7" s="270"/>
      <c r="H7" s="271">
        <v>355293</v>
      </c>
      <c r="I7" s="1446"/>
      <c r="J7" s="1447" t="s">
        <v>960</v>
      </c>
      <c r="K7" s="1448"/>
      <c r="L7" s="1448"/>
      <c r="M7" s="1448"/>
      <c r="N7" s="1448"/>
      <c r="O7" s="1448"/>
      <c r="P7" s="1448"/>
      <c r="Q7" s="1448"/>
      <c r="R7" s="1448"/>
      <c r="S7" s="1448"/>
      <c r="T7" s="1448"/>
      <c r="U7" s="1448"/>
      <c r="V7" s="1448"/>
      <c r="W7" s="1448"/>
      <c r="X7" s="1448"/>
      <c r="Y7" s="1448"/>
      <c r="Z7" s="1448"/>
      <c r="AA7" s="1448"/>
      <c r="AB7" s="1448"/>
      <c r="AC7" s="1448"/>
    </row>
    <row r="8" spans="1:29" s="1449" customFormat="1" ht="61.5" customHeight="1">
      <c r="A8" s="274" t="s">
        <v>19</v>
      </c>
      <c r="B8" s="270" t="s">
        <v>961</v>
      </c>
      <c r="C8" s="270"/>
      <c r="D8" s="270"/>
      <c r="E8" s="270"/>
      <c r="F8" s="270"/>
      <c r="G8" s="271">
        <f>SUBTOTAL(9,G9:G10)</f>
        <v>206056</v>
      </c>
      <c r="H8" s="271">
        <f t="shared" ref="H8:I8" si="0">SUBTOTAL(9,H9:H10)</f>
        <v>108736</v>
      </c>
      <c r="I8" s="271">
        <f t="shared" si="0"/>
        <v>97320</v>
      </c>
      <c r="J8" s="1450"/>
      <c r="K8" s="1448"/>
      <c r="L8" s="1448"/>
      <c r="M8" s="1448"/>
      <c r="N8" s="1448"/>
      <c r="O8" s="1448"/>
      <c r="P8" s="1448"/>
      <c r="Q8" s="1448"/>
      <c r="R8" s="1448"/>
      <c r="S8" s="1448"/>
      <c r="T8" s="1448"/>
      <c r="U8" s="1448"/>
      <c r="V8" s="1448"/>
      <c r="W8" s="1448"/>
      <c r="X8" s="1448"/>
      <c r="Y8" s="1448"/>
      <c r="Z8" s="1448"/>
      <c r="AA8" s="1448"/>
      <c r="AB8" s="1448"/>
      <c r="AC8" s="1448"/>
    </row>
    <row r="9" spans="1:29" s="1453" customFormat="1" ht="87.75" customHeight="1">
      <c r="A9" s="541">
        <v>1</v>
      </c>
      <c r="B9" s="272" t="s">
        <v>962</v>
      </c>
      <c r="C9" s="284"/>
      <c r="D9" s="284"/>
      <c r="E9" s="284"/>
      <c r="F9" s="284"/>
      <c r="G9" s="278">
        <v>84556</v>
      </c>
      <c r="H9" s="279">
        <v>55000</v>
      </c>
      <c r="I9" s="279">
        <f>G9-H9</f>
        <v>29556</v>
      </c>
      <c r="J9" s="1451" t="s">
        <v>963</v>
      </c>
      <c r="K9" s="1452"/>
      <c r="L9" s="1452"/>
      <c r="M9" s="1452"/>
      <c r="N9" s="1452"/>
      <c r="O9" s="1452"/>
      <c r="P9" s="1452"/>
      <c r="Q9" s="1452"/>
      <c r="R9" s="1452"/>
      <c r="S9" s="1452"/>
      <c r="T9" s="1452"/>
      <c r="U9" s="1452"/>
      <c r="V9" s="1452"/>
      <c r="W9" s="1452"/>
      <c r="X9" s="1452"/>
      <c r="Y9" s="1452"/>
      <c r="Z9" s="1452"/>
      <c r="AA9" s="1452"/>
      <c r="AB9" s="1452"/>
      <c r="AC9" s="1452"/>
    </row>
    <row r="10" spans="1:29" s="1453" customFormat="1" ht="95.25" customHeight="1">
      <c r="A10" s="541">
        <v>2</v>
      </c>
      <c r="B10" s="272" t="s">
        <v>964</v>
      </c>
      <c r="C10" s="284"/>
      <c r="D10" s="284"/>
      <c r="E10" s="284"/>
      <c r="F10" s="284"/>
      <c r="G10" s="278">
        <v>121500</v>
      </c>
      <c r="H10" s="279">
        <v>53736</v>
      </c>
      <c r="I10" s="279">
        <f>G10-H10</f>
        <v>67764</v>
      </c>
      <c r="J10" s="1447" t="s">
        <v>1237</v>
      </c>
      <c r="K10" s="1452"/>
      <c r="L10" s="1452"/>
      <c r="M10" s="1452"/>
      <c r="N10" s="1452"/>
      <c r="O10" s="1452"/>
      <c r="P10" s="1452"/>
      <c r="Q10" s="1452"/>
      <c r="R10" s="1452"/>
      <c r="S10" s="1452"/>
      <c r="T10" s="1452"/>
      <c r="U10" s="1452"/>
      <c r="V10" s="1452"/>
      <c r="W10" s="1452"/>
      <c r="X10" s="1452"/>
      <c r="Y10" s="1452"/>
      <c r="Z10" s="1452"/>
      <c r="AA10" s="1452"/>
      <c r="AB10" s="1452"/>
      <c r="AC10" s="1452"/>
    </row>
    <row r="11" spans="1:29" s="1456" customFormat="1" ht="46.5" customHeight="1">
      <c r="A11" s="1454" t="s">
        <v>23</v>
      </c>
      <c r="B11" s="270" t="s">
        <v>1238</v>
      </c>
      <c r="C11" s="540"/>
      <c r="D11" s="540"/>
      <c r="E11" s="273"/>
      <c r="F11" s="273"/>
      <c r="G11" s="271">
        <f>SUBTOTAL(9,G12:G25)</f>
        <v>4484431</v>
      </c>
      <c r="H11" s="459">
        <f>SUBTOTAL(9,H12:H27)</f>
        <v>764520</v>
      </c>
      <c r="I11" s="271">
        <f>SUBTOTAL(9,I12:I25)</f>
        <v>3766015</v>
      </c>
      <c r="J11" s="1455"/>
    </row>
    <row r="12" spans="1:29" s="1448" customFormat="1" ht="27.75" customHeight="1">
      <c r="A12" s="274"/>
      <c r="B12" s="1457" t="s">
        <v>965</v>
      </c>
      <c r="C12" s="540"/>
      <c r="D12" s="540"/>
      <c r="E12" s="273"/>
      <c r="F12" s="273"/>
      <c r="G12" s="271">
        <f>SUBTOTAL(9,G13:G17)</f>
        <v>690524</v>
      </c>
      <c r="H12" s="271">
        <f>SUBTOTAL(9,H13:H17)</f>
        <v>387416</v>
      </c>
      <c r="I12" s="271">
        <f>SUBTOTAL(9,I13:I17)</f>
        <v>303108</v>
      </c>
      <c r="J12" s="1455"/>
    </row>
    <row r="13" spans="1:29" s="1448" customFormat="1" ht="108.95" customHeight="1">
      <c r="A13" s="541">
        <v>1</v>
      </c>
      <c r="B13" s="272" t="s">
        <v>966</v>
      </c>
      <c r="C13" s="275" t="s">
        <v>967</v>
      </c>
      <c r="D13" s="276" t="s">
        <v>968</v>
      </c>
      <c r="E13" s="277">
        <v>240000</v>
      </c>
      <c r="F13" s="277">
        <v>120000</v>
      </c>
      <c r="G13" s="278">
        <v>120000</v>
      </c>
      <c r="H13" s="279">
        <v>70887</v>
      </c>
      <c r="I13" s="279">
        <f>G13-H13</f>
        <v>49113</v>
      </c>
      <c r="J13" s="1451" t="s">
        <v>969</v>
      </c>
    </row>
    <row r="14" spans="1:29" s="1448" customFormat="1" ht="68.25" customHeight="1">
      <c r="A14" s="541">
        <v>2</v>
      </c>
      <c r="B14" s="272" t="s">
        <v>970</v>
      </c>
      <c r="C14" s="275" t="s">
        <v>967</v>
      </c>
      <c r="D14" s="276" t="s">
        <v>971</v>
      </c>
      <c r="E14" s="277">
        <v>260985</v>
      </c>
      <c r="F14" s="277">
        <v>41000</v>
      </c>
      <c r="G14" s="278">
        <v>41000</v>
      </c>
      <c r="H14" s="279">
        <v>7000</v>
      </c>
      <c r="I14" s="279">
        <f>G14-H14</f>
        <v>34000</v>
      </c>
      <c r="J14" s="1451" t="s">
        <v>972</v>
      </c>
    </row>
    <row r="15" spans="1:29" s="1448" customFormat="1" ht="74.25" customHeight="1">
      <c r="A15" s="541">
        <v>3</v>
      </c>
      <c r="B15" s="272" t="s">
        <v>973</v>
      </c>
      <c r="C15" s="280" t="s">
        <v>448</v>
      </c>
      <c r="D15" s="276" t="s">
        <v>974</v>
      </c>
      <c r="E15" s="277">
        <v>3105.0078840000001</v>
      </c>
      <c r="F15" s="277">
        <v>610.50488400000006</v>
      </c>
      <c r="G15" s="278">
        <f>131+480</f>
        <v>611</v>
      </c>
      <c r="H15" s="279">
        <v>91</v>
      </c>
      <c r="I15" s="279">
        <f>G15-H15</f>
        <v>520</v>
      </c>
      <c r="J15" s="1451" t="s">
        <v>972</v>
      </c>
    </row>
    <row r="16" spans="1:29" s="1448" customFormat="1" ht="61.5" customHeight="1">
      <c r="A16" s="541">
        <v>4</v>
      </c>
      <c r="B16" s="272" t="s">
        <v>975</v>
      </c>
      <c r="C16" s="275" t="s">
        <v>967</v>
      </c>
      <c r="D16" s="276" t="s">
        <v>976</v>
      </c>
      <c r="E16" s="277">
        <v>784863</v>
      </c>
      <c r="F16" s="277">
        <v>190633.728</v>
      </c>
      <c r="G16" s="278">
        <v>22639</v>
      </c>
      <c r="H16" s="279">
        <v>7500</v>
      </c>
      <c r="I16" s="279">
        <f>G16-H16</f>
        <v>15139</v>
      </c>
      <c r="J16" s="1451" t="s">
        <v>972</v>
      </c>
    </row>
    <row r="17" spans="1:29" s="1448" customFormat="1" ht="63" customHeight="1">
      <c r="A17" s="541">
        <v>5</v>
      </c>
      <c r="B17" s="272" t="s">
        <v>977</v>
      </c>
      <c r="C17" s="280" t="s">
        <v>978</v>
      </c>
      <c r="D17" s="276" t="s">
        <v>979</v>
      </c>
      <c r="E17" s="277">
        <v>861404</v>
      </c>
      <c r="F17" s="277">
        <v>506274</v>
      </c>
      <c r="G17" s="278">
        <v>506274</v>
      </c>
      <c r="H17" s="279">
        <v>301938</v>
      </c>
      <c r="I17" s="279">
        <f>G17-H17</f>
        <v>204336</v>
      </c>
      <c r="J17" s="1451" t="s">
        <v>972</v>
      </c>
    </row>
    <row r="18" spans="1:29" s="1448" customFormat="1" ht="24" customHeight="1">
      <c r="A18" s="541"/>
      <c r="B18" s="281" t="s">
        <v>980</v>
      </c>
      <c r="C18" s="540"/>
      <c r="D18" s="540"/>
      <c r="E18" s="278"/>
      <c r="F18" s="278"/>
      <c r="G18" s="278"/>
      <c r="H18" s="271">
        <f>SUBTOTAL(9,H19:H27)</f>
        <v>377104</v>
      </c>
      <c r="I18" s="271">
        <f>SUBTOTAL(9,I19:I25)</f>
        <v>3462907</v>
      </c>
      <c r="J18" s="1451"/>
    </row>
    <row r="19" spans="1:29" s="1452" customFormat="1" ht="116.25" customHeight="1">
      <c r="A19" s="541">
        <v>1</v>
      </c>
      <c r="B19" s="272" t="s">
        <v>864</v>
      </c>
      <c r="C19" s="275" t="s">
        <v>981</v>
      </c>
      <c r="D19" s="282" t="s">
        <v>865</v>
      </c>
      <c r="E19" s="283">
        <v>453200</v>
      </c>
      <c r="F19" s="283">
        <v>453200</v>
      </c>
      <c r="G19" s="278">
        <v>140000</v>
      </c>
      <c r="H19" s="279">
        <v>65000</v>
      </c>
      <c r="I19" s="1458">
        <f t="shared" ref="I19:I27" si="1">G19-H19</f>
        <v>75000</v>
      </c>
      <c r="J19" s="1451" t="s">
        <v>982</v>
      </c>
    </row>
    <row r="20" spans="1:29" s="1434" customFormat="1" ht="103.5" customHeight="1">
      <c r="A20" s="541">
        <v>2</v>
      </c>
      <c r="B20" s="284" t="s">
        <v>983</v>
      </c>
      <c r="C20" s="280" t="s">
        <v>821</v>
      </c>
      <c r="D20" s="282" t="s">
        <v>984</v>
      </c>
      <c r="E20" s="277">
        <v>45626</v>
      </c>
      <c r="F20" s="277">
        <v>45626</v>
      </c>
      <c r="G20" s="278">
        <v>45000</v>
      </c>
      <c r="H20" s="279">
        <v>3000</v>
      </c>
      <c r="I20" s="1458">
        <f t="shared" si="1"/>
        <v>42000</v>
      </c>
      <c r="J20" s="1451" t="s">
        <v>985</v>
      </c>
    </row>
    <row r="21" spans="1:29" ht="103.5" customHeight="1">
      <c r="A21" s="541">
        <v>3</v>
      </c>
      <c r="B21" s="272" t="s">
        <v>986</v>
      </c>
      <c r="C21" s="275" t="s">
        <v>967</v>
      </c>
      <c r="D21" s="282" t="s">
        <v>987</v>
      </c>
      <c r="E21" s="285">
        <v>70000</v>
      </c>
      <c r="F21" s="285">
        <v>70000</v>
      </c>
      <c r="G21" s="278">
        <v>70000</v>
      </c>
      <c r="H21" s="1458">
        <v>10000</v>
      </c>
      <c r="I21" s="1458">
        <f t="shared" si="1"/>
        <v>60000</v>
      </c>
      <c r="J21" s="1451" t="s">
        <v>988</v>
      </c>
    </row>
    <row r="22" spans="1:29" ht="105" customHeight="1">
      <c r="A22" s="541">
        <v>4</v>
      </c>
      <c r="B22" s="284" t="s">
        <v>989</v>
      </c>
      <c r="C22" s="275" t="s">
        <v>978</v>
      </c>
      <c r="D22" s="276" t="s">
        <v>990</v>
      </c>
      <c r="E22" s="277">
        <v>116696</v>
      </c>
      <c r="F22" s="277">
        <v>85696</v>
      </c>
      <c r="G22" s="278">
        <v>85000</v>
      </c>
      <c r="H22" s="1458">
        <v>14000</v>
      </c>
      <c r="I22" s="1458">
        <f t="shared" si="1"/>
        <v>71000</v>
      </c>
      <c r="J22" s="1451" t="s">
        <v>991</v>
      </c>
    </row>
    <row r="23" spans="1:29" s="1434" customFormat="1" ht="89.25" customHeight="1">
      <c r="A23" s="541">
        <v>5</v>
      </c>
      <c r="B23" s="272" t="s">
        <v>992</v>
      </c>
      <c r="C23" s="275" t="s">
        <v>871</v>
      </c>
      <c r="D23" s="286" t="s">
        <v>993</v>
      </c>
      <c r="E23" s="287">
        <v>79000</v>
      </c>
      <c r="F23" s="285">
        <f>E23</f>
        <v>79000</v>
      </c>
      <c r="G23" s="278">
        <v>79000</v>
      </c>
      <c r="H23" s="279">
        <v>29000</v>
      </c>
      <c r="I23" s="1458">
        <f t="shared" si="1"/>
        <v>50000</v>
      </c>
      <c r="J23" s="1459" t="s">
        <v>994</v>
      </c>
    </row>
    <row r="24" spans="1:29" s="1452" customFormat="1" ht="106.5" customHeight="1">
      <c r="A24" s="541">
        <v>6</v>
      </c>
      <c r="B24" s="272" t="s">
        <v>995</v>
      </c>
      <c r="C24" s="275" t="s">
        <v>996</v>
      </c>
      <c r="D24" s="282" t="s">
        <v>997</v>
      </c>
      <c r="E24" s="287">
        <v>300000</v>
      </c>
      <c r="F24" s="287">
        <v>300000</v>
      </c>
      <c r="G24" s="278">
        <v>300000</v>
      </c>
      <c r="H24" s="279">
        <v>110000</v>
      </c>
      <c r="I24" s="1458">
        <f t="shared" si="1"/>
        <v>190000</v>
      </c>
      <c r="J24" s="1459" t="s">
        <v>998</v>
      </c>
    </row>
    <row r="25" spans="1:29" s="1452" customFormat="1" ht="105" customHeight="1">
      <c r="A25" s="541">
        <v>7</v>
      </c>
      <c r="B25" s="272" t="s">
        <v>999</v>
      </c>
      <c r="C25" s="275" t="s">
        <v>316</v>
      </c>
      <c r="D25" s="276" t="s">
        <v>1000</v>
      </c>
      <c r="E25" s="288">
        <v>6416034</v>
      </c>
      <c r="F25" s="288">
        <v>6299371</v>
      </c>
      <c r="G25" s="278">
        <v>3074907</v>
      </c>
      <c r="H25" s="279">
        <v>100000</v>
      </c>
      <c r="I25" s="1458">
        <f t="shared" si="1"/>
        <v>2974907</v>
      </c>
      <c r="J25" s="1459" t="s">
        <v>1001</v>
      </c>
    </row>
    <row r="26" spans="1:29" s="1465" customFormat="1" ht="106.5" customHeight="1">
      <c r="A26" s="1460">
        <v>8</v>
      </c>
      <c r="B26" s="460" t="s">
        <v>1239</v>
      </c>
      <c r="C26" s="461" t="s">
        <v>1240</v>
      </c>
      <c r="D26" s="461" t="s">
        <v>1241</v>
      </c>
      <c r="E26" s="1461">
        <v>220000</v>
      </c>
      <c r="F26" s="1461">
        <v>110000</v>
      </c>
      <c r="G26" s="1461">
        <v>35000</v>
      </c>
      <c r="H26" s="1462">
        <v>35000</v>
      </c>
      <c r="I26" s="1462">
        <f t="shared" si="1"/>
        <v>0</v>
      </c>
      <c r="J26" s="1463" t="s">
        <v>1242</v>
      </c>
      <c r="K26" s="1464"/>
      <c r="L26" s="1464"/>
      <c r="M26" s="1464"/>
      <c r="N26" s="1464"/>
      <c r="O26" s="1464"/>
      <c r="P26" s="1464"/>
      <c r="Q26" s="1464"/>
      <c r="R26" s="1464"/>
      <c r="S26" s="1464"/>
      <c r="T26" s="1464"/>
      <c r="U26" s="1464"/>
      <c r="V26" s="1464"/>
      <c r="W26" s="1464"/>
      <c r="X26" s="1464"/>
      <c r="Y26" s="1464"/>
      <c r="Z26" s="1464"/>
      <c r="AA26" s="1464"/>
      <c r="AB26" s="1464"/>
      <c r="AC26" s="1464"/>
    </row>
    <row r="27" spans="1:29" s="1465" customFormat="1" ht="150.75" customHeight="1">
      <c r="A27" s="1460">
        <v>9</v>
      </c>
      <c r="B27" s="462" t="s">
        <v>935</v>
      </c>
      <c r="C27" s="463" t="s">
        <v>802</v>
      </c>
      <c r="D27" s="461" t="s">
        <v>1243</v>
      </c>
      <c r="E27" s="1461">
        <v>85757</v>
      </c>
      <c r="F27" s="1461">
        <f>E27</f>
        <v>85757</v>
      </c>
      <c r="G27" s="1461">
        <v>75000</v>
      </c>
      <c r="H27" s="1462">
        <v>11104</v>
      </c>
      <c r="I27" s="1462">
        <f t="shared" si="1"/>
        <v>63896</v>
      </c>
      <c r="J27" s="1463" t="s">
        <v>1244</v>
      </c>
      <c r="K27" s="1464"/>
      <c r="L27" s="1464"/>
      <c r="M27" s="1464"/>
      <c r="N27" s="1464"/>
      <c r="O27" s="1464"/>
      <c r="P27" s="1464"/>
      <c r="Q27" s="1464"/>
      <c r="R27" s="1464"/>
      <c r="S27" s="1464"/>
      <c r="T27" s="1464"/>
      <c r="U27" s="1464"/>
      <c r="V27" s="1464"/>
      <c r="W27" s="1464"/>
      <c r="X27" s="1464"/>
      <c r="Y27" s="1464"/>
      <c r="Z27" s="1464"/>
      <c r="AA27" s="1464"/>
      <c r="AB27" s="1464"/>
      <c r="AC27" s="1464"/>
    </row>
  </sheetData>
  <mergeCells count="12">
    <mergeCell ref="I4:I5"/>
    <mergeCell ref="J4:J5"/>
    <mergeCell ref="A1:J1"/>
    <mergeCell ref="A2:J2"/>
    <mergeCell ref="I3:J3"/>
    <mergeCell ref="A4:A5"/>
    <mergeCell ref="B4:B5"/>
    <mergeCell ref="C4:C5"/>
    <mergeCell ref="D4:D5"/>
    <mergeCell ref="E4:F4"/>
    <mergeCell ref="G4:G5"/>
    <mergeCell ref="H4:H5"/>
  </mergeCells>
  <pageMargins left="0.39" right="0.15748031496063" top="0.34" bottom="0.54" header="0.3" footer="0.23"/>
  <pageSetup paperSize="9" scale="60" orientation="landscape" r:id="rId1"/>
  <headerFooter>
    <oddFooter>&amp;CTrang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33"/>
  <sheetViews>
    <sheetView showZeros="0" topLeftCell="A7" zoomScale="75" zoomScaleNormal="75" zoomScaleSheetLayoutView="85" workbookViewId="0">
      <selection activeCell="F23" sqref="F23"/>
    </sheetView>
  </sheetViews>
  <sheetFormatPr defaultColWidth="9.28515625" defaultRowHeight="20.25"/>
  <cols>
    <col min="1" max="1" width="5.5703125" style="332" customWidth="1"/>
    <col min="2" max="2" width="46" style="337" customWidth="1"/>
    <col min="3" max="3" width="19.28515625" style="334" customWidth="1"/>
    <col min="4" max="4" width="25.5703125" style="334" customWidth="1"/>
    <col min="5" max="5" width="14.5703125" style="336" customWidth="1"/>
    <col min="6" max="6" width="13.42578125" style="336" customWidth="1"/>
    <col min="7" max="7" width="16.140625" style="336" customWidth="1"/>
    <col min="8" max="8" width="15.5703125" style="336" customWidth="1"/>
    <col min="9" max="9" width="17.42578125" style="335" customWidth="1"/>
    <col min="10" max="10" width="12.140625" style="335" hidden="1" customWidth="1"/>
    <col min="11" max="11" width="33.140625" style="334" hidden="1" customWidth="1"/>
    <col min="12" max="12" width="65.42578125" style="291" customWidth="1"/>
    <col min="13" max="13" width="16.140625" style="291" hidden="1" customWidth="1"/>
    <col min="14" max="14" width="12.5703125" style="291" hidden="1" customWidth="1"/>
    <col min="15" max="15" width="10.28515625" style="291" hidden="1" customWidth="1"/>
    <col min="16" max="16" width="48.5703125" style="291" hidden="1" customWidth="1"/>
    <col min="17" max="19" width="0" style="291" hidden="1" customWidth="1"/>
    <col min="20" max="16384" width="9.28515625" style="291"/>
  </cols>
  <sheetData>
    <row r="1" spans="1:17" s="289" customFormat="1">
      <c r="A1" s="1101" t="s">
        <v>1002</v>
      </c>
      <c r="B1" s="1101"/>
      <c r="C1" s="1101"/>
      <c r="D1" s="1101"/>
      <c r="E1" s="1101"/>
      <c r="F1" s="1101"/>
      <c r="G1" s="1101"/>
      <c r="H1" s="1101"/>
      <c r="I1" s="1101"/>
      <c r="J1" s="1101"/>
      <c r="K1" s="1101"/>
      <c r="L1" s="1101"/>
    </row>
    <row r="2" spans="1:17" ht="32.25" customHeight="1">
      <c r="A2" s="1102" t="s">
        <v>1003</v>
      </c>
      <c r="B2" s="1102"/>
      <c r="C2" s="1102"/>
      <c r="D2" s="1102"/>
      <c r="E2" s="1102"/>
      <c r="F2" s="1102"/>
      <c r="G2" s="1102"/>
      <c r="H2" s="1102"/>
      <c r="I2" s="1102"/>
      <c r="J2" s="1102"/>
      <c r="K2" s="1102"/>
      <c r="L2" s="1102"/>
      <c r="M2" s="290">
        <f>'B1 DC GIAM TH'!H6-'B2 BS VON 11.2019'!I10</f>
        <v>274348</v>
      </c>
    </row>
    <row r="3" spans="1:17" ht="24.75" customHeight="1">
      <c r="A3" s="1103" t="str">
        <f>'B15-ND31-ok'!A3:H3</f>
        <v>(Kèm theo Nghị quyết số 222/2019/NQ-HĐND ngày 07 tháng 12 năm 2019 của Hội đồng nhân dân tỉnh)</v>
      </c>
      <c r="B3" s="1103"/>
      <c r="C3" s="1103"/>
      <c r="D3" s="1103"/>
      <c r="E3" s="1103"/>
      <c r="F3" s="1103"/>
      <c r="G3" s="1103"/>
      <c r="H3" s="1103"/>
      <c r="I3" s="1103"/>
      <c r="J3" s="1103"/>
      <c r="K3" s="1103"/>
      <c r="L3" s="1103"/>
    </row>
    <row r="4" spans="1:17" ht="35.25" customHeight="1">
      <c r="A4" s="1104" t="s">
        <v>952</v>
      </c>
      <c r="B4" s="1104"/>
      <c r="C4" s="1104"/>
      <c r="D4" s="1104"/>
      <c r="E4" s="1104"/>
      <c r="F4" s="1104"/>
      <c r="G4" s="1104"/>
      <c r="H4" s="1104"/>
      <c r="I4" s="1104"/>
      <c r="J4" s="1104"/>
      <c r="K4" s="1104"/>
      <c r="L4" s="1104"/>
    </row>
    <row r="5" spans="1:17" s="292" customFormat="1" ht="27.75" customHeight="1">
      <c r="A5" s="1105" t="s">
        <v>179</v>
      </c>
      <c r="B5" s="1100" t="s">
        <v>784</v>
      </c>
      <c r="C5" s="1100" t="s">
        <v>785</v>
      </c>
      <c r="D5" s="1100" t="s">
        <v>954</v>
      </c>
      <c r="E5" s="1100"/>
      <c r="F5" s="1100"/>
      <c r="G5" s="1100"/>
      <c r="H5" s="1100" t="s">
        <v>1004</v>
      </c>
      <c r="I5" s="1100" t="s">
        <v>1005</v>
      </c>
      <c r="J5" s="1100" t="s">
        <v>1006</v>
      </c>
      <c r="K5" s="1100" t="s">
        <v>1007</v>
      </c>
      <c r="L5" s="1100" t="s">
        <v>723</v>
      </c>
    </row>
    <row r="6" spans="1:17" s="292" customFormat="1" ht="18.75">
      <c r="A6" s="1105"/>
      <c r="B6" s="1100"/>
      <c r="C6" s="1100"/>
      <c r="D6" s="1100" t="s">
        <v>954</v>
      </c>
      <c r="E6" s="1100" t="s">
        <v>1008</v>
      </c>
      <c r="F6" s="1100"/>
      <c r="G6" s="1100"/>
      <c r="H6" s="1100"/>
      <c r="I6" s="1100"/>
      <c r="J6" s="1100"/>
      <c r="K6" s="1100"/>
      <c r="L6" s="1100"/>
    </row>
    <row r="7" spans="1:17" s="292" customFormat="1" ht="21.75" customHeight="1">
      <c r="A7" s="1105"/>
      <c r="B7" s="1100"/>
      <c r="C7" s="1100"/>
      <c r="D7" s="1100"/>
      <c r="E7" s="1100" t="s">
        <v>181</v>
      </c>
      <c r="F7" s="1100" t="s">
        <v>135</v>
      </c>
      <c r="G7" s="1100"/>
      <c r="H7" s="1100"/>
      <c r="I7" s="1100"/>
      <c r="J7" s="1100"/>
      <c r="K7" s="1100"/>
      <c r="L7" s="1100"/>
    </row>
    <row r="8" spans="1:17" s="292" customFormat="1" ht="25.5" customHeight="1">
      <c r="A8" s="1105"/>
      <c r="B8" s="1100"/>
      <c r="C8" s="1100"/>
      <c r="D8" s="1100"/>
      <c r="E8" s="1100"/>
      <c r="F8" s="543" t="s">
        <v>1009</v>
      </c>
      <c r="G8" s="543" t="s">
        <v>1010</v>
      </c>
      <c r="H8" s="1100"/>
      <c r="I8" s="1100"/>
      <c r="J8" s="1100"/>
      <c r="K8" s="1100"/>
      <c r="L8" s="1100"/>
    </row>
    <row r="9" spans="1:17" s="297" customFormat="1" ht="18.75" hidden="1">
      <c r="A9" s="293"/>
      <c r="B9" s="294"/>
      <c r="C9" s="293"/>
      <c r="D9" s="294"/>
      <c r="E9" s="293"/>
      <c r="F9" s="294"/>
      <c r="G9" s="293"/>
      <c r="H9" s="293"/>
      <c r="I9" s="295"/>
      <c r="J9" s="295"/>
      <c r="K9" s="296"/>
      <c r="L9" s="296"/>
    </row>
    <row r="10" spans="1:17" s="301" customFormat="1" ht="33" customHeight="1">
      <c r="A10" s="298"/>
      <c r="B10" s="296" t="s">
        <v>183</v>
      </c>
      <c r="C10" s="296"/>
      <c r="D10" s="296"/>
      <c r="E10" s="299">
        <f>SUBTOTAL(9,E17:E22)</f>
        <v>1431152</v>
      </c>
      <c r="F10" s="299">
        <f>SUBTOTAL(9,F17:F22)</f>
        <v>229185</v>
      </c>
      <c r="G10" s="299">
        <f>SUBTOTAL(9,G17:G22)</f>
        <v>1201967</v>
      </c>
      <c r="H10" s="299">
        <f>SUBTOTAL(9,H12:H22)</f>
        <v>5698909</v>
      </c>
      <c r="I10" s="299">
        <f>SUBTOTAL(9,I12:I22)</f>
        <v>954201</v>
      </c>
      <c r="J10" s="299"/>
      <c r="K10" s="296"/>
      <c r="L10" s="300"/>
    </row>
    <row r="11" spans="1:17" s="301" customFormat="1" ht="46.5" customHeight="1">
      <c r="A11" s="298" t="s">
        <v>14</v>
      </c>
      <c r="B11" s="302" t="s">
        <v>1011</v>
      </c>
      <c r="C11" s="296"/>
      <c r="D11" s="296"/>
      <c r="E11" s="299"/>
      <c r="F11" s="299"/>
      <c r="G11" s="299"/>
      <c r="H11" s="299">
        <f>SUBTOTAL(9,H12:H12)</f>
        <v>162616</v>
      </c>
      <c r="I11" s="299">
        <f>SUBTOTAL(9,I12:I12)</f>
        <v>19365</v>
      </c>
      <c r="J11" s="299"/>
      <c r="K11" s="296"/>
      <c r="L11" s="300"/>
    </row>
    <row r="12" spans="1:17" s="301" customFormat="1" ht="159.75" customHeight="1">
      <c r="A12" s="303">
        <v>1</v>
      </c>
      <c r="B12" s="304" t="s">
        <v>1012</v>
      </c>
      <c r="C12" s="305" t="s">
        <v>802</v>
      </c>
      <c r="D12" s="306" t="s">
        <v>1013</v>
      </c>
      <c r="E12" s="295">
        <v>19195</v>
      </c>
      <c r="F12" s="300"/>
      <c r="G12" s="295">
        <v>19195</v>
      </c>
      <c r="H12" s="307">
        <v>162616</v>
      </c>
      <c r="I12" s="307">
        <v>19365</v>
      </c>
      <c r="J12" s="299"/>
      <c r="K12" s="296"/>
      <c r="L12" s="308" t="s">
        <v>1014</v>
      </c>
    </row>
    <row r="13" spans="1:17" s="301" customFormat="1" ht="141.75" customHeight="1">
      <c r="A13" s="298" t="s">
        <v>19</v>
      </c>
      <c r="B13" s="300" t="s">
        <v>1015</v>
      </c>
      <c r="C13" s="296" t="s">
        <v>254</v>
      </c>
      <c r="D13" s="296"/>
      <c r="E13" s="299"/>
      <c r="F13" s="299"/>
      <c r="G13" s="299"/>
      <c r="H13" s="299">
        <v>1134026</v>
      </c>
      <c r="I13" s="299">
        <v>69241</v>
      </c>
      <c r="J13" s="299"/>
      <c r="K13" s="296"/>
      <c r="L13" s="308" t="s">
        <v>1016</v>
      </c>
    </row>
    <row r="14" spans="1:17" s="301" customFormat="1" ht="33" customHeight="1">
      <c r="A14" s="298" t="s">
        <v>23</v>
      </c>
      <c r="B14" s="302" t="s">
        <v>1017</v>
      </c>
      <c r="C14" s="296"/>
      <c r="D14" s="296"/>
      <c r="E14" s="299"/>
      <c r="F14" s="299"/>
      <c r="G14" s="299"/>
      <c r="H14" s="299">
        <f t="shared" ref="H14" si="0">SUBTOTAL(9,H17:H24)</f>
        <v>2752267</v>
      </c>
      <c r="I14" s="299">
        <f>SUBTOTAL(9,I15:I20)</f>
        <v>663000</v>
      </c>
      <c r="J14" s="299"/>
      <c r="K14" s="296"/>
      <c r="L14" s="300"/>
    </row>
    <row r="15" spans="1:17" s="314" customFormat="1" ht="132" customHeight="1">
      <c r="A15" s="309" t="s">
        <v>1018</v>
      </c>
      <c r="B15" s="304" t="s">
        <v>899</v>
      </c>
      <c r="C15" s="294" t="s">
        <v>900</v>
      </c>
      <c r="D15" s="293" t="s">
        <v>901</v>
      </c>
      <c r="E15" s="310">
        <v>1364166</v>
      </c>
      <c r="F15" s="311"/>
      <c r="G15" s="310">
        <v>1364166</v>
      </c>
      <c r="H15" s="312">
        <v>900000</v>
      </c>
      <c r="I15" s="312">
        <v>300000</v>
      </c>
      <c r="J15" s="312"/>
      <c r="K15" s="294"/>
      <c r="L15" s="313" t="s">
        <v>1019</v>
      </c>
    </row>
    <row r="16" spans="1:17" s="314" customFormat="1" ht="194.25" customHeight="1">
      <c r="A16" s="303">
        <v>2</v>
      </c>
      <c r="B16" s="304" t="s">
        <v>861</v>
      </c>
      <c r="C16" s="294" t="s">
        <v>302</v>
      </c>
      <c r="D16" s="293" t="s">
        <v>862</v>
      </c>
      <c r="E16" s="315">
        <v>1429446</v>
      </c>
      <c r="F16" s="316"/>
      <c r="G16" s="315">
        <v>1029446</v>
      </c>
      <c r="H16" s="312">
        <v>750000</v>
      </c>
      <c r="I16" s="317">
        <v>70000</v>
      </c>
      <c r="J16" s="318"/>
      <c r="K16" s="294"/>
      <c r="L16" s="319" t="s">
        <v>1020</v>
      </c>
      <c r="Q16" s="320"/>
    </row>
    <row r="17" spans="1:12" s="314" customFormat="1" ht="153" customHeight="1">
      <c r="A17" s="309" t="s">
        <v>1021</v>
      </c>
      <c r="B17" s="321" t="s">
        <v>830</v>
      </c>
      <c r="C17" s="322" t="s">
        <v>831</v>
      </c>
      <c r="D17" s="294" t="s">
        <v>832</v>
      </c>
      <c r="E17" s="312">
        <v>235875</v>
      </c>
      <c r="F17" s="312"/>
      <c r="G17" s="312">
        <v>235875</v>
      </c>
      <c r="H17" s="312">
        <v>140000</v>
      </c>
      <c r="I17" s="323">
        <v>73000</v>
      </c>
      <c r="J17" s="312"/>
      <c r="K17" s="294"/>
      <c r="L17" s="1432" t="s">
        <v>1022</v>
      </c>
    </row>
    <row r="18" spans="1:12" s="314" customFormat="1" ht="133.5" customHeight="1">
      <c r="A18" s="303">
        <v>4</v>
      </c>
      <c r="B18" s="304" t="s">
        <v>1023</v>
      </c>
      <c r="C18" s="294" t="s">
        <v>448</v>
      </c>
      <c r="D18" s="293" t="s">
        <v>1024</v>
      </c>
      <c r="E18" s="310">
        <v>233083</v>
      </c>
      <c r="F18" s="311"/>
      <c r="G18" s="310">
        <v>233083</v>
      </c>
      <c r="H18" s="312">
        <v>130000</v>
      </c>
      <c r="I18" s="312">
        <v>70000</v>
      </c>
      <c r="J18" s="312"/>
      <c r="K18" s="294"/>
      <c r="L18" s="324" t="s">
        <v>1025</v>
      </c>
    </row>
    <row r="19" spans="1:12" s="314" customFormat="1" ht="119.45" customHeight="1">
      <c r="A19" s="303">
        <v>5</v>
      </c>
      <c r="B19" s="325" t="s">
        <v>1026</v>
      </c>
      <c r="C19" s="326" t="s">
        <v>491</v>
      </c>
      <c r="D19" s="327" t="s">
        <v>1027</v>
      </c>
      <c r="E19" s="310">
        <v>544517</v>
      </c>
      <c r="F19" s="311"/>
      <c r="G19" s="310">
        <v>544517</v>
      </c>
      <c r="H19" s="312">
        <v>300000</v>
      </c>
      <c r="I19" s="312">
        <v>100000</v>
      </c>
      <c r="J19" s="312"/>
      <c r="K19" s="294"/>
      <c r="L19" s="324" t="s">
        <v>1028</v>
      </c>
    </row>
    <row r="20" spans="1:12" s="314" customFormat="1" ht="117" customHeight="1">
      <c r="A20" s="309" t="s">
        <v>1029</v>
      </c>
      <c r="B20" s="304" t="s">
        <v>1030</v>
      </c>
      <c r="C20" s="294" t="s">
        <v>1031</v>
      </c>
      <c r="D20" s="328" t="s">
        <v>1032</v>
      </c>
      <c r="E20" s="329">
        <v>417677</v>
      </c>
      <c r="F20" s="312">
        <v>229185</v>
      </c>
      <c r="G20" s="329">
        <v>188492</v>
      </c>
      <c r="H20" s="312">
        <v>3000</v>
      </c>
      <c r="I20" s="312">
        <v>50000</v>
      </c>
      <c r="J20" s="312"/>
      <c r="K20" s="294"/>
      <c r="L20" s="313" t="s">
        <v>1033</v>
      </c>
    </row>
    <row r="21" spans="1:12" s="301" customFormat="1" ht="110.25" customHeight="1">
      <c r="A21" s="298" t="s">
        <v>25</v>
      </c>
      <c r="B21" s="330" t="s">
        <v>798</v>
      </c>
      <c r="C21" s="296"/>
      <c r="D21" s="296"/>
      <c r="E21" s="299"/>
      <c r="F21" s="299"/>
      <c r="G21" s="299"/>
      <c r="H21" s="299">
        <v>2179267</v>
      </c>
      <c r="I21" s="299">
        <v>202595</v>
      </c>
      <c r="J21" s="299"/>
      <c r="K21" s="296"/>
      <c r="L21" s="331" t="s">
        <v>1034</v>
      </c>
    </row>
    <row r="22" spans="1:12" s="314" customFormat="1" ht="18.75" hidden="1">
      <c r="A22" s="309"/>
      <c r="B22" s="304"/>
      <c r="C22" s="294"/>
      <c r="D22" s="294"/>
      <c r="E22" s="311"/>
      <c r="F22" s="311"/>
      <c r="G22" s="311"/>
      <c r="H22" s="311"/>
      <c r="I22" s="312"/>
      <c r="J22" s="312"/>
      <c r="K22" s="294"/>
      <c r="L22" s="464"/>
    </row>
    <row r="23" spans="1:12" s="336" customFormat="1">
      <c r="A23" s="332"/>
      <c r="B23" s="291"/>
      <c r="C23" s="333"/>
      <c r="D23" s="334"/>
      <c r="E23" s="291"/>
      <c r="F23" s="291"/>
      <c r="G23" s="291"/>
      <c r="H23" s="291"/>
      <c r="I23" s="335"/>
      <c r="J23" s="335"/>
      <c r="K23" s="334"/>
    </row>
    <row r="24" spans="1:12" s="336" customFormat="1">
      <c r="A24" s="332"/>
      <c r="B24" s="291"/>
      <c r="C24" s="333"/>
      <c r="D24" s="334"/>
      <c r="E24" s="291"/>
      <c r="F24" s="291"/>
      <c r="G24" s="291"/>
      <c r="H24" s="291"/>
      <c r="I24" s="335"/>
      <c r="J24" s="335"/>
      <c r="K24" s="334"/>
    </row>
    <row r="25" spans="1:12" s="336" customFormat="1">
      <c r="A25" s="332"/>
      <c r="B25" s="291"/>
      <c r="C25" s="333"/>
      <c r="D25" s="334"/>
      <c r="E25" s="291"/>
      <c r="F25" s="291"/>
      <c r="G25" s="291"/>
      <c r="H25" s="291"/>
      <c r="I25" s="335"/>
      <c r="J25" s="335"/>
      <c r="K25" s="334"/>
    </row>
    <row r="26" spans="1:12" s="336" customFormat="1">
      <c r="A26" s="332"/>
      <c r="B26" s="291"/>
      <c r="C26" s="333"/>
      <c r="D26" s="334"/>
      <c r="E26" s="291"/>
      <c r="F26" s="291"/>
      <c r="G26" s="291"/>
      <c r="H26" s="291"/>
      <c r="I26" s="335"/>
      <c r="J26" s="335"/>
      <c r="K26" s="334"/>
    </row>
    <row r="27" spans="1:12" s="336" customFormat="1">
      <c r="A27" s="332"/>
      <c r="B27" s="291"/>
      <c r="C27" s="333"/>
      <c r="D27" s="334"/>
      <c r="E27" s="291"/>
      <c r="F27" s="291"/>
      <c r="G27" s="291"/>
      <c r="H27" s="291"/>
      <c r="I27" s="335"/>
      <c r="J27" s="335"/>
      <c r="K27" s="334"/>
    </row>
    <row r="28" spans="1:12" s="336" customFormat="1">
      <c r="A28" s="332"/>
      <c r="B28" s="291"/>
      <c r="C28" s="333"/>
      <c r="D28" s="334"/>
      <c r="E28" s="291"/>
      <c r="F28" s="291"/>
      <c r="G28" s="291"/>
      <c r="H28" s="291"/>
      <c r="I28" s="335"/>
      <c r="J28" s="335"/>
      <c r="K28" s="334"/>
    </row>
    <row r="29" spans="1:12" s="336" customFormat="1">
      <c r="A29" s="332"/>
      <c r="B29" s="291"/>
      <c r="C29" s="333"/>
      <c r="D29" s="334"/>
      <c r="E29" s="291"/>
      <c r="F29" s="291"/>
      <c r="G29" s="291"/>
      <c r="H29" s="291"/>
      <c r="I29" s="335"/>
      <c r="J29" s="335"/>
      <c r="K29" s="334"/>
    </row>
    <row r="30" spans="1:12" s="336" customFormat="1">
      <c r="A30" s="332"/>
      <c r="B30" s="291"/>
      <c r="C30" s="333"/>
      <c r="D30" s="334"/>
      <c r="E30" s="291"/>
      <c r="F30" s="291"/>
      <c r="G30" s="291"/>
      <c r="H30" s="291"/>
      <c r="I30" s="335"/>
      <c r="J30" s="335"/>
      <c r="K30" s="334"/>
    </row>
    <row r="31" spans="1:12" s="336" customFormat="1">
      <c r="A31" s="332"/>
      <c r="B31" s="291"/>
      <c r="C31" s="333"/>
      <c r="D31" s="334"/>
      <c r="E31" s="291"/>
      <c r="F31" s="291"/>
      <c r="G31" s="291"/>
      <c r="H31" s="291"/>
      <c r="I31" s="335"/>
      <c r="J31" s="335"/>
      <c r="K31" s="334"/>
    </row>
    <row r="32" spans="1:12" s="336" customFormat="1">
      <c r="A32" s="332"/>
      <c r="B32" s="291"/>
      <c r="C32" s="333"/>
      <c r="D32" s="334"/>
      <c r="E32" s="291"/>
      <c r="F32" s="291"/>
      <c r="G32" s="291"/>
      <c r="H32" s="291"/>
      <c r="I32" s="335"/>
      <c r="J32" s="335"/>
      <c r="K32" s="334"/>
    </row>
    <row r="33" spans="1:11" s="336" customFormat="1">
      <c r="A33" s="332"/>
      <c r="B33" s="291"/>
      <c r="C33" s="333"/>
      <c r="D33" s="334"/>
      <c r="E33" s="291"/>
      <c r="F33" s="291"/>
      <c r="G33" s="291"/>
      <c r="H33" s="291"/>
      <c r="I33" s="335"/>
      <c r="J33" s="335"/>
      <c r="K33" s="334"/>
    </row>
    <row r="34" spans="1:11" s="336" customFormat="1">
      <c r="A34" s="332"/>
      <c r="B34" s="291"/>
      <c r="C34" s="333"/>
      <c r="D34" s="334"/>
      <c r="E34" s="291"/>
      <c r="F34" s="291"/>
      <c r="G34" s="291"/>
      <c r="H34" s="291"/>
      <c r="I34" s="335"/>
      <c r="J34" s="335"/>
      <c r="K34" s="334"/>
    </row>
    <row r="35" spans="1:11" s="336" customFormat="1">
      <c r="A35" s="332"/>
      <c r="B35" s="291"/>
      <c r="C35" s="333"/>
      <c r="D35" s="334"/>
      <c r="E35" s="291"/>
      <c r="F35" s="291"/>
      <c r="G35" s="291"/>
      <c r="H35" s="291"/>
      <c r="I35" s="335"/>
      <c r="J35" s="335"/>
      <c r="K35" s="334"/>
    </row>
    <row r="36" spans="1:11" s="336" customFormat="1">
      <c r="A36" s="332"/>
      <c r="B36" s="291"/>
      <c r="C36" s="333"/>
      <c r="D36" s="334"/>
      <c r="E36" s="291"/>
      <c r="F36" s="291"/>
      <c r="G36" s="291"/>
      <c r="H36" s="291"/>
      <c r="I36" s="335"/>
      <c r="J36" s="335"/>
      <c r="K36" s="334"/>
    </row>
    <row r="37" spans="1:11" s="336" customFormat="1">
      <c r="A37" s="332"/>
      <c r="B37" s="291"/>
      <c r="C37" s="333"/>
      <c r="D37" s="334"/>
      <c r="E37" s="291"/>
      <c r="F37" s="291"/>
      <c r="G37" s="291"/>
      <c r="H37" s="291"/>
      <c r="I37" s="335"/>
      <c r="J37" s="335"/>
      <c r="K37" s="334"/>
    </row>
    <row r="38" spans="1:11" s="336" customFormat="1">
      <c r="A38" s="332"/>
      <c r="B38" s="291"/>
      <c r="C38" s="333"/>
      <c r="D38" s="334"/>
      <c r="E38" s="291"/>
      <c r="F38" s="291"/>
      <c r="G38" s="291"/>
      <c r="H38" s="291"/>
      <c r="I38" s="335"/>
      <c r="J38" s="335"/>
      <c r="K38" s="334"/>
    </row>
    <row r="39" spans="1:11" s="336" customFormat="1">
      <c r="A39" s="332"/>
      <c r="B39" s="291"/>
      <c r="C39" s="333"/>
      <c r="D39" s="334"/>
      <c r="E39" s="291"/>
      <c r="F39" s="291"/>
      <c r="G39" s="291"/>
      <c r="H39" s="291"/>
      <c r="I39" s="335"/>
      <c r="J39" s="335"/>
      <c r="K39" s="334"/>
    </row>
    <row r="40" spans="1:11" s="336" customFormat="1">
      <c r="A40" s="332"/>
      <c r="B40" s="291"/>
      <c r="C40" s="333"/>
      <c r="D40" s="334"/>
      <c r="E40" s="291"/>
      <c r="F40" s="291"/>
      <c r="G40" s="291"/>
      <c r="H40" s="291"/>
      <c r="I40" s="335"/>
      <c r="J40" s="335"/>
      <c r="K40" s="334"/>
    </row>
    <row r="41" spans="1:11" s="336" customFormat="1">
      <c r="A41" s="332"/>
      <c r="B41" s="291"/>
      <c r="C41" s="333"/>
      <c r="D41" s="334"/>
      <c r="E41" s="291"/>
      <c r="F41" s="291"/>
      <c r="G41" s="291"/>
      <c r="H41" s="291"/>
      <c r="I41" s="335"/>
      <c r="J41" s="335"/>
      <c r="K41" s="334"/>
    </row>
    <row r="42" spans="1:11" s="336" customFormat="1">
      <c r="A42" s="332"/>
      <c r="B42" s="291"/>
      <c r="C42" s="333"/>
      <c r="D42" s="334"/>
      <c r="E42" s="291"/>
      <c r="F42" s="291"/>
      <c r="G42" s="291"/>
      <c r="H42" s="291"/>
      <c r="I42" s="335"/>
      <c r="J42" s="335"/>
      <c r="K42" s="334"/>
    </row>
    <row r="43" spans="1:11" s="336" customFormat="1">
      <c r="A43" s="332"/>
      <c r="B43" s="291"/>
      <c r="C43" s="333"/>
      <c r="D43" s="334"/>
      <c r="E43" s="291"/>
      <c r="F43" s="291"/>
      <c r="G43" s="291"/>
      <c r="H43" s="291"/>
      <c r="I43" s="335"/>
      <c r="J43" s="335"/>
      <c r="K43" s="334"/>
    </row>
    <row r="44" spans="1:11" s="336" customFormat="1">
      <c r="A44" s="332"/>
      <c r="B44" s="291"/>
      <c r="C44" s="333"/>
      <c r="D44" s="334"/>
      <c r="E44" s="291"/>
      <c r="F44" s="291"/>
      <c r="G44" s="291"/>
      <c r="H44" s="291"/>
      <c r="I44" s="335"/>
      <c r="J44" s="335"/>
      <c r="K44" s="334"/>
    </row>
    <row r="45" spans="1:11" s="336" customFormat="1">
      <c r="A45" s="332"/>
      <c r="B45" s="291"/>
      <c r="C45" s="333"/>
      <c r="D45" s="334"/>
      <c r="E45" s="291"/>
      <c r="F45" s="291"/>
      <c r="G45" s="291"/>
      <c r="H45" s="291"/>
      <c r="I45" s="335"/>
      <c r="J45" s="335"/>
      <c r="K45" s="334"/>
    </row>
    <row r="46" spans="1:11" s="336" customFormat="1">
      <c r="A46" s="332"/>
      <c r="B46" s="291"/>
      <c r="C46" s="333"/>
      <c r="D46" s="334"/>
      <c r="E46" s="291"/>
      <c r="F46" s="291"/>
      <c r="G46" s="291"/>
      <c r="H46" s="291"/>
      <c r="I46" s="335"/>
      <c r="J46" s="335"/>
      <c r="K46" s="334"/>
    </row>
    <row r="47" spans="1:11" s="336" customFormat="1">
      <c r="A47" s="332"/>
      <c r="B47" s="291"/>
      <c r="C47" s="333"/>
      <c r="D47" s="334"/>
      <c r="E47" s="291"/>
      <c r="F47" s="291"/>
      <c r="G47" s="291"/>
      <c r="H47" s="291"/>
      <c r="I47" s="335"/>
      <c r="J47" s="335"/>
      <c r="K47" s="334"/>
    </row>
    <row r="48" spans="1:11" s="336" customFormat="1">
      <c r="A48" s="332"/>
      <c r="B48" s="291"/>
      <c r="C48" s="333"/>
      <c r="D48" s="334"/>
      <c r="E48" s="291"/>
      <c r="F48" s="291"/>
      <c r="G48" s="291"/>
      <c r="H48" s="291"/>
      <c r="I48" s="335"/>
      <c r="J48" s="335"/>
      <c r="K48" s="334"/>
    </row>
    <row r="49" spans="1:11" s="336" customFormat="1">
      <c r="A49" s="332"/>
      <c r="B49" s="291"/>
      <c r="C49" s="333"/>
      <c r="D49" s="334"/>
      <c r="E49" s="291"/>
      <c r="F49" s="291"/>
      <c r="G49" s="291"/>
      <c r="H49" s="291"/>
      <c r="I49" s="335"/>
      <c r="J49" s="335"/>
      <c r="K49" s="334"/>
    </row>
    <row r="50" spans="1:11" s="336" customFormat="1">
      <c r="A50" s="332"/>
      <c r="B50" s="291"/>
      <c r="C50" s="333"/>
      <c r="D50" s="334"/>
      <c r="E50" s="291"/>
      <c r="F50" s="291"/>
      <c r="G50" s="291"/>
      <c r="H50" s="291"/>
      <c r="I50" s="335"/>
      <c r="J50" s="335"/>
      <c r="K50" s="334"/>
    </row>
    <row r="51" spans="1:11" s="336" customFormat="1">
      <c r="A51" s="332"/>
      <c r="B51" s="291"/>
      <c r="C51" s="333"/>
      <c r="D51" s="334"/>
      <c r="E51" s="291"/>
      <c r="F51" s="291"/>
      <c r="G51" s="291"/>
      <c r="H51" s="291"/>
      <c r="I51" s="335"/>
      <c r="J51" s="335"/>
      <c r="K51" s="334"/>
    </row>
    <row r="52" spans="1:11" s="336" customFormat="1">
      <c r="A52" s="332"/>
      <c r="B52" s="291"/>
      <c r="C52" s="333"/>
      <c r="D52" s="334"/>
      <c r="E52" s="291"/>
      <c r="F52" s="291"/>
      <c r="G52" s="291"/>
      <c r="H52" s="291"/>
      <c r="I52" s="335"/>
      <c r="J52" s="335"/>
      <c r="K52" s="334"/>
    </row>
    <row r="53" spans="1:11" s="336" customFormat="1">
      <c r="A53" s="332"/>
      <c r="B53" s="291"/>
      <c r="C53" s="333"/>
      <c r="D53" s="334"/>
      <c r="E53" s="291"/>
      <c r="F53" s="291"/>
      <c r="G53" s="291"/>
      <c r="H53" s="291"/>
      <c r="I53" s="335"/>
      <c r="J53" s="335"/>
      <c r="K53" s="334"/>
    </row>
    <row r="54" spans="1:11" s="336" customFormat="1">
      <c r="A54" s="332"/>
      <c r="B54" s="291"/>
      <c r="C54" s="333"/>
      <c r="D54" s="334"/>
      <c r="E54" s="291"/>
      <c r="F54" s="291"/>
      <c r="G54" s="291"/>
      <c r="H54" s="291"/>
      <c r="I54" s="335"/>
      <c r="J54" s="335"/>
      <c r="K54" s="334"/>
    </row>
    <row r="55" spans="1:11" s="336" customFormat="1">
      <c r="A55" s="332"/>
      <c r="B55" s="291"/>
      <c r="C55" s="333"/>
      <c r="D55" s="334"/>
      <c r="E55" s="291"/>
      <c r="F55" s="291"/>
      <c r="G55" s="291"/>
      <c r="H55" s="291"/>
      <c r="I55" s="335"/>
      <c r="J55" s="335"/>
      <c r="K55" s="334"/>
    </row>
    <row r="56" spans="1:11" s="336" customFormat="1">
      <c r="A56" s="332"/>
      <c r="B56" s="291"/>
      <c r="C56" s="333"/>
      <c r="D56" s="334"/>
      <c r="E56" s="291"/>
      <c r="F56" s="291"/>
      <c r="G56" s="291"/>
      <c r="H56" s="291"/>
      <c r="I56" s="335"/>
      <c r="J56" s="335"/>
      <c r="K56" s="334"/>
    </row>
    <row r="57" spans="1:11" s="336" customFormat="1">
      <c r="A57" s="332"/>
      <c r="B57" s="291"/>
      <c r="C57" s="333"/>
      <c r="D57" s="334"/>
      <c r="E57" s="291"/>
      <c r="F57" s="291"/>
      <c r="G57" s="291"/>
      <c r="H57" s="291"/>
      <c r="I57" s="335"/>
      <c r="J57" s="335"/>
      <c r="K57" s="334"/>
    </row>
    <row r="58" spans="1:11" s="336" customFormat="1">
      <c r="A58" s="332"/>
      <c r="B58" s="291"/>
      <c r="C58" s="333"/>
      <c r="D58" s="334"/>
      <c r="E58" s="291"/>
      <c r="F58" s="291"/>
      <c r="G58" s="291"/>
      <c r="H58" s="291"/>
      <c r="I58" s="335"/>
      <c r="J58" s="335"/>
      <c r="K58" s="334"/>
    </row>
    <row r="59" spans="1:11" s="336" customFormat="1">
      <c r="A59" s="332"/>
      <c r="B59" s="291"/>
      <c r="C59" s="333"/>
      <c r="D59" s="334"/>
      <c r="E59" s="291"/>
      <c r="F59" s="291"/>
      <c r="G59" s="291"/>
      <c r="H59" s="291"/>
      <c r="I59" s="335"/>
      <c r="J59" s="335"/>
      <c r="K59" s="334"/>
    </row>
    <row r="60" spans="1:11" s="336" customFormat="1">
      <c r="A60" s="332"/>
      <c r="B60" s="291"/>
      <c r="C60" s="333"/>
      <c r="D60" s="334"/>
      <c r="E60" s="291"/>
      <c r="F60" s="291"/>
      <c r="G60" s="291"/>
      <c r="H60" s="291"/>
      <c r="I60" s="335"/>
      <c r="J60" s="335"/>
      <c r="K60" s="334"/>
    </row>
    <row r="61" spans="1:11" s="336" customFormat="1">
      <c r="A61" s="332"/>
      <c r="B61" s="291"/>
      <c r="C61" s="333"/>
      <c r="D61" s="334"/>
      <c r="E61" s="291"/>
      <c r="F61" s="291"/>
      <c r="G61" s="291"/>
      <c r="H61" s="291"/>
      <c r="I61" s="335"/>
      <c r="J61" s="335"/>
      <c r="K61" s="334"/>
    </row>
    <row r="62" spans="1:11" s="336" customFormat="1">
      <c r="A62" s="332"/>
      <c r="B62" s="291"/>
      <c r="C62" s="333"/>
      <c r="D62" s="334"/>
      <c r="E62" s="291"/>
      <c r="F62" s="291"/>
      <c r="G62" s="291"/>
      <c r="H62" s="291"/>
      <c r="I62" s="335"/>
      <c r="J62" s="335"/>
      <c r="K62" s="334"/>
    </row>
    <row r="63" spans="1:11" s="336" customFormat="1">
      <c r="A63" s="332"/>
      <c r="B63" s="291"/>
      <c r="C63" s="333"/>
      <c r="D63" s="334"/>
      <c r="E63" s="291"/>
      <c r="F63" s="291"/>
      <c r="G63" s="291"/>
      <c r="H63" s="291"/>
      <c r="I63" s="335"/>
      <c r="J63" s="335"/>
      <c r="K63" s="334"/>
    </row>
    <row r="64" spans="1:11" s="336" customFormat="1">
      <c r="A64" s="332"/>
      <c r="B64" s="291"/>
      <c r="C64" s="333"/>
      <c r="D64" s="334"/>
      <c r="E64" s="291"/>
      <c r="F64" s="291"/>
      <c r="G64" s="291"/>
      <c r="H64" s="291"/>
      <c r="I64" s="335"/>
      <c r="J64" s="335"/>
      <c r="K64" s="334"/>
    </row>
    <row r="65" spans="1:11" s="336" customFormat="1">
      <c r="A65" s="332"/>
      <c r="B65" s="291"/>
      <c r="C65" s="333"/>
      <c r="D65" s="334"/>
      <c r="E65" s="291"/>
      <c r="F65" s="291"/>
      <c r="G65" s="291"/>
      <c r="H65" s="291"/>
      <c r="I65" s="335"/>
      <c r="J65" s="335"/>
      <c r="K65" s="334"/>
    </row>
    <row r="66" spans="1:11" s="336" customFormat="1">
      <c r="A66" s="332"/>
      <c r="B66" s="291"/>
      <c r="C66" s="333"/>
      <c r="D66" s="334"/>
      <c r="E66" s="291"/>
      <c r="F66" s="291"/>
      <c r="G66" s="291"/>
      <c r="H66" s="291"/>
      <c r="I66" s="335"/>
      <c r="J66" s="335"/>
      <c r="K66" s="334"/>
    </row>
    <row r="67" spans="1:11" s="336" customFormat="1">
      <c r="A67" s="332"/>
      <c r="B67" s="291"/>
      <c r="C67" s="333"/>
      <c r="D67" s="334"/>
      <c r="E67" s="291"/>
      <c r="F67" s="291"/>
      <c r="G67" s="291"/>
      <c r="H67" s="291"/>
      <c r="I67" s="335"/>
      <c r="J67" s="335"/>
      <c r="K67" s="334"/>
    </row>
    <row r="68" spans="1:11" s="336" customFormat="1">
      <c r="A68" s="332"/>
      <c r="B68" s="291"/>
      <c r="C68" s="333"/>
      <c r="D68" s="334"/>
      <c r="E68" s="291"/>
      <c r="F68" s="291"/>
      <c r="G68" s="291"/>
      <c r="H68" s="291"/>
      <c r="I68" s="335"/>
      <c r="J68" s="335"/>
      <c r="K68" s="334"/>
    </row>
    <row r="69" spans="1:11" s="336" customFormat="1">
      <c r="A69" s="332"/>
      <c r="B69" s="291"/>
      <c r="C69" s="333"/>
      <c r="D69" s="334"/>
      <c r="E69" s="291"/>
      <c r="F69" s="291"/>
      <c r="G69" s="291"/>
      <c r="H69" s="291"/>
      <c r="I69" s="335"/>
      <c r="J69" s="335"/>
      <c r="K69" s="334"/>
    </row>
    <row r="70" spans="1:11" s="336" customFormat="1">
      <c r="A70" s="332"/>
      <c r="B70" s="291"/>
      <c r="C70" s="333"/>
      <c r="D70" s="334"/>
      <c r="E70" s="291"/>
      <c r="F70" s="291"/>
      <c r="G70" s="291"/>
      <c r="H70" s="291"/>
      <c r="I70" s="335"/>
      <c r="J70" s="335"/>
      <c r="K70" s="334"/>
    </row>
    <row r="71" spans="1:11" s="336" customFormat="1">
      <c r="A71" s="332"/>
      <c r="B71" s="291"/>
      <c r="C71" s="333"/>
      <c r="D71" s="334"/>
      <c r="E71" s="291"/>
      <c r="F71" s="291"/>
      <c r="G71" s="291"/>
      <c r="H71" s="291"/>
      <c r="I71" s="335"/>
      <c r="J71" s="335"/>
      <c r="K71" s="334"/>
    </row>
    <row r="72" spans="1:11" s="336" customFormat="1">
      <c r="A72" s="332"/>
      <c r="B72" s="291"/>
      <c r="C72" s="333"/>
      <c r="D72" s="334"/>
      <c r="E72" s="291"/>
      <c r="F72" s="291"/>
      <c r="G72" s="291"/>
      <c r="H72" s="291"/>
      <c r="I72" s="335"/>
      <c r="J72" s="335"/>
      <c r="K72" s="334"/>
    </row>
    <row r="73" spans="1:11" s="336" customFormat="1">
      <c r="A73" s="332"/>
      <c r="B73" s="291"/>
      <c r="C73" s="333"/>
      <c r="D73" s="334"/>
      <c r="E73" s="291"/>
      <c r="F73" s="291"/>
      <c r="G73" s="291"/>
      <c r="H73" s="291"/>
      <c r="I73" s="335"/>
      <c r="J73" s="335"/>
      <c r="K73" s="334"/>
    </row>
    <row r="74" spans="1:11" s="336" customFormat="1">
      <c r="A74" s="332"/>
      <c r="B74" s="291"/>
      <c r="C74" s="333"/>
      <c r="D74" s="334"/>
      <c r="E74" s="291"/>
      <c r="F74" s="291"/>
      <c r="G74" s="291"/>
      <c r="H74" s="291"/>
      <c r="I74" s="335"/>
      <c r="J74" s="335"/>
      <c r="K74" s="334"/>
    </row>
    <row r="75" spans="1:11" s="336" customFormat="1">
      <c r="A75" s="332"/>
      <c r="B75" s="291"/>
      <c r="C75" s="333"/>
      <c r="D75" s="334"/>
      <c r="E75" s="291"/>
      <c r="F75" s="291"/>
      <c r="G75" s="291"/>
      <c r="H75" s="291"/>
      <c r="I75" s="335"/>
      <c r="J75" s="335"/>
      <c r="K75" s="334"/>
    </row>
    <row r="76" spans="1:11" s="336" customFormat="1">
      <c r="A76" s="332"/>
      <c r="B76" s="291"/>
      <c r="C76" s="333"/>
      <c r="D76" s="334"/>
      <c r="E76" s="291"/>
      <c r="F76" s="291"/>
      <c r="G76" s="291"/>
      <c r="H76" s="291"/>
      <c r="I76" s="335"/>
      <c r="J76" s="335"/>
      <c r="K76" s="334"/>
    </row>
    <row r="77" spans="1:11" s="336" customFormat="1">
      <c r="A77" s="332"/>
      <c r="B77" s="291"/>
      <c r="C77" s="333"/>
      <c r="D77" s="334"/>
      <c r="E77" s="291"/>
      <c r="F77" s="291"/>
      <c r="G77" s="291"/>
      <c r="H77" s="291"/>
      <c r="I77" s="335"/>
      <c r="J77" s="335"/>
      <c r="K77" s="334"/>
    </row>
    <row r="78" spans="1:11" s="336" customFormat="1">
      <c r="A78" s="332"/>
      <c r="B78" s="291"/>
      <c r="C78" s="333"/>
      <c r="D78" s="334"/>
      <c r="E78" s="291"/>
      <c r="F78" s="291"/>
      <c r="G78" s="291"/>
      <c r="H78" s="291"/>
      <c r="I78" s="335"/>
      <c r="J78" s="335"/>
      <c r="K78" s="334"/>
    </row>
    <row r="79" spans="1:11" s="336" customFormat="1">
      <c r="A79" s="332"/>
      <c r="B79" s="291"/>
      <c r="C79" s="333"/>
      <c r="D79" s="334"/>
      <c r="E79" s="291"/>
      <c r="F79" s="291"/>
      <c r="G79" s="291"/>
      <c r="H79" s="291"/>
      <c r="I79" s="335"/>
      <c r="J79" s="335"/>
      <c r="K79" s="334"/>
    </row>
    <row r="80" spans="1:11" s="336" customFormat="1">
      <c r="A80" s="332"/>
      <c r="B80" s="291"/>
      <c r="C80" s="333"/>
      <c r="D80" s="334"/>
      <c r="E80" s="291"/>
      <c r="F80" s="291"/>
      <c r="G80" s="291"/>
      <c r="H80" s="291"/>
      <c r="I80" s="335"/>
      <c r="J80" s="335"/>
      <c r="K80" s="334"/>
    </row>
    <row r="81" spans="1:11" s="336" customFormat="1">
      <c r="A81" s="332"/>
      <c r="B81" s="291"/>
      <c r="C81" s="333"/>
      <c r="D81" s="334"/>
      <c r="E81" s="291"/>
      <c r="F81" s="291"/>
      <c r="G81" s="291"/>
      <c r="H81" s="291"/>
      <c r="I81" s="335"/>
      <c r="J81" s="335"/>
      <c r="K81" s="334"/>
    </row>
    <row r="82" spans="1:11" s="336" customFormat="1">
      <c r="A82" s="332"/>
      <c r="B82" s="291"/>
      <c r="C82" s="333"/>
      <c r="D82" s="334"/>
      <c r="E82" s="291"/>
      <c r="F82" s="291"/>
      <c r="G82" s="291"/>
      <c r="H82" s="291"/>
      <c r="I82" s="335"/>
      <c r="J82" s="335"/>
      <c r="K82" s="334"/>
    </row>
    <row r="83" spans="1:11" s="336" customFormat="1">
      <c r="A83" s="332"/>
      <c r="B83" s="291"/>
      <c r="C83" s="333"/>
      <c r="D83" s="334"/>
      <c r="E83" s="291"/>
      <c r="F83" s="291"/>
      <c r="G83" s="291"/>
      <c r="H83" s="291"/>
      <c r="I83" s="335"/>
      <c r="J83" s="335"/>
      <c r="K83" s="334"/>
    </row>
    <row r="84" spans="1:11" s="336" customFormat="1">
      <c r="A84" s="332"/>
      <c r="B84" s="291"/>
      <c r="C84" s="333"/>
      <c r="D84" s="334"/>
      <c r="E84" s="291"/>
      <c r="F84" s="291"/>
      <c r="G84" s="291"/>
      <c r="H84" s="291"/>
      <c r="I84" s="335"/>
      <c r="J84" s="335"/>
      <c r="K84" s="334"/>
    </row>
    <row r="85" spans="1:11" s="336" customFormat="1">
      <c r="A85" s="332"/>
      <c r="B85" s="291"/>
      <c r="C85" s="333"/>
      <c r="D85" s="334"/>
      <c r="E85" s="291"/>
      <c r="F85" s="291"/>
      <c r="G85" s="291"/>
      <c r="H85" s="291"/>
      <c r="I85" s="335"/>
      <c r="J85" s="335"/>
      <c r="K85" s="334"/>
    </row>
    <row r="86" spans="1:11" s="336" customFormat="1">
      <c r="A86" s="332"/>
      <c r="B86" s="291"/>
      <c r="C86" s="333"/>
      <c r="D86" s="334"/>
      <c r="E86" s="291"/>
      <c r="F86" s="291"/>
      <c r="G86" s="291"/>
      <c r="H86" s="291"/>
      <c r="I86" s="335"/>
      <c r="J86" s="335"/>
      <c r="K86" s="334"/>
    </row>
    <row r="87" spans="1:11" s="336" customFormat="1">
      <c r="A87" s="332"/>
      <c r="B87" s="291"/>
      <c r="C87" s="333"/>
      <c r="D87" s="334"/>
      <c r="E87" s="291"/>
      <c r="F87" s="291"/>
      <c r="G87" s="291"/>
      <c r="H87" s="291"/>
      <c r="I87" s="335"/>
      <c r="J87" s="335"/>
      <c r="K87" s="334"/>
    </row>
    <row r="88" spans="1:11" s="336" customFormat="1">
      <c r="A88" s="332"/>
      <c r="B88" s="291"/>
      <c r="C88" s="333"/>
      <c r="D88" s="334"/>
      <c r="E88" s="291"/>
      <c r="F88" s="291"/>
      <c r="G88" s="291"/>
      <c r="H88" s="291"/>
      <c r="I88" s="335"/>
      <c r="J88" s="335"/>
      <c r="K88" s="334"/>
    </row>
    <row r="89" spans="1:11" s="336" customFormat="1">
      <c r="A89" s="332"/>
      <c r="B89" s="291"/>
      <c r="C89" s="333"/>
      <c r="D89" s="334"/>
      <c r="E89" s="291"/>
      <c r="F89" s="291"/>
      <c r="G89" s="291"/>
      <c r="H89" s="291"/>
      <c r="I89" s="335"/>
      <c r="J89" s="335"/>
      <c r="K89" s="334"/>
    </row>
    <row r="90" spans="1:11" s="336" customFormat="1">
      <c r="A90" s="332"/>
      <c r="B90" s="291"/>
      <c r="C90" s="333"/>
      <c r="D90" s="334"/>
      <c r="E90" s="291"/>
      <c r="F90" s="291"/>
      <c r="G90" s="291"/>
      <c r="H90" s="291"/>
      <c r="I90" s="335"/>
      <c r="J90" s="335"/>
      <c r="K90" s="334"/>
    </row>
    <row r="91" spans="1:11" s="336" customFormat="1">
      <c r="A91" s="332"/>
      <c r="B91" s="291"/>
      <c r="C91" s="333"/>
      <c r="D91" s="334"/>
      <c r="E91" s="291"/>
      <c r="F91" s="291"/>
      <c r="G91" s="291"/>
      <c r="H91" s="291"/>
      <c r="I91" s="335"/>
      <c r="J91" s="335"/>
      <c r="K91" s="334"/>
    </row>
    <row r="92" spans="1:11" s="336" customFormat="1">
      <c r="A92" s="332"/>
      <c r="B92" s="291"/>
      <c r="C92" s="333"/>
      <c r="D92" s="334"/>
      <c r="E92" s="291"/>
      <c r="F92" s="291"/>
      <c r="G92" s="291"/>
      <c r="H92" s="291"/>
      <c r="I92" s="335"/>
      <c r="J92" s="335"/>
      <c r="K92" s="334"/>
    </row>
    <row r="93" spans="1:11" s="336" customFormat="1">
      <c r="A93" s="332"/>
      <c r="B93" s="291"/>
      <c r="C93" s="333"/>
      <c r="D93" s="334"/>
      <c r="E93" s="291"/>
      <c r="F93" s="291"/>
      <c r="G93" s="291"/>
      <c r="H93" s="291"/>
      <c r="I93" s="335"/>
      <c r="J93" s="335"/>
      <c r="K93" s="334"/>
    </row>
    <row r="94" spans="1:11" s="336" customFormat="1">
      <c r="A94" s="332"/>
      <c r="B94" s="291"/>
      <c r="C94" s="333"/>
      <c r="D94" s="334"/>
      <c r="E94" s="291"/>
      <c r="F94" s="291"/>
      <c r="G94" s="291"/>
      <c r="H94" s="291"/>
      <c r="I94" s="335"/>
      <c r="J94" s="335"/>
      <c r="K94" s="334"/>
    </row>
    <row r="95" spans="1:11" s="336" customFormat="1">
      <c r="A95" s="332"/>
      <c r="B95" s="291"/>
      <c r="C95" s="333"/>
      <c r="D95" s="334"/>
      <c r="E95" s="291"/>
      <c r="F95" s="291"/>
      <c r="G95" s="291"/>
      <c r="H95" s="291"/>
      <c r="I95" s="335"/>
      <c r="J95" s="335"/>
      <c r="K95" s="334"/>
    </row>
    <row r="96" spans="1:11" s="336" customFormat="1">
      <c r="A96" s="332"/>
      <c r="B96" s="291"/>
      <c r="C96" s="333"/>
      <c r="D96" s="334"/>
      <c r="E96" s="291"/>
      <c r="F96" s="291"/>
      <c r="G96" s="291"/>
      <c r="H96" s="291"/>
      <c r="I96" s="335"/>
      <c r="J96" s="335"/>
      <c r="K96" s="334"/>
    </row>
    <row r="97" spans="1:11" s="336" customFormat="1">
      <c r="A97" s="332"/>
      <c r="B97" s="291"/>
      <c r="C97" s="333"/>
      <c r="D97" s="334"/>
      <c r="E97" s="291"/>
      <c r="F97" s="291"/>
      <c r="G97" s="291"/>
      <c r="H97" s="291"/>
      <c r="I97" s="335"/>
      <c r="J97" s="335"/>
      <c r="K97" s="334"/>
    </row>
    <row r="98" spans="1:11" s="336" customFormat="1">
      <c r="A98" s="332"/>
      <c r="B98" s="291"/>
      <c r="C98" s="333"/>
      <c r="D98" s="334"/>
      <c r="E98" s="291"/>
      <c r="F98" s="291"/>
      <c r="G98" s="291"/>
      <c r="H98" s="291"/>
      <c r="I98" s="335"/>
      <c r="J98" s="335"/>
      <c r="K98" s="334"/>
    </row>
    <row r="99" spans="1:11" s="336" customFormat="1">
      <c r="A99" s="332"/>
      <c r="B99" s="291"/>
      <c r="C99" s="333"/>
      <c r="D99" s="334"/>
      <c r="E99" s="291"/>
      <c r="F99" s="291"/>
      <c r="G99" s="291"/>
      <c r="H99" s="291"/>
      <c r="I99" s="335"/>
      <c r="J99" s="335"/>
      <c r="K99" s="334"/>
    </row>
    <row r="100" spans="1:11" s="336" customFormat="1">
      <c r="A100" s="332"/>
      <c r="B100" s="291"/>
      <c r="C100" s="333"/>
      <c r="D100" s="334"/>
      <c r="E100" s="291"/>
      <c r="F100" s="291"/>
      <c r="G100" s="291"/>
      <c r="H100" s="291"/>
      <c r="I100" s="335"/>
      <c r="J100" s="335"/>
      <c r="K100" s="334"/>
    </row>
    <row r="101" spans="1:11" s="336" customFormat="1">
      <c r="A101" s="332"/>
      <c r="B101" s="291"/>
      <c r="C101" s="333"/>
      <c r="D101" s="334"/>
      <c r="E101" s="291"/>
      <c r="F101" s="291"/>
      <c r="G101" s="291"/>
      <c r="H101" s="291"/>
      <c r="I101" s="335"/>
      <c r="J101" s="335"/>
      <c r="K101" s="334"/>
    </row>
    <row r="102" spans="1:11" s="336" customFormat="1">
      <c r="A102" s="332"/>
      <c r="B102" s="291"/>
      <c r="C102" s="333"/>
      <c r="D102" s="334"/>
      <c r="E102" s="291"/>
      <c r="F102" s="291"/>
      <c r="G102" s="291"/>
      <c r="H102" s="291"/>
      <c r="I102" s="335"/>
      <c r="J102" s="335"/>
      <c r="K102" s="334"/>
    </row>
    <row r="103" spans="1:11" s="336" customFormat="1">
      <c r="A103" s="332"/>
      <c r="B103" s="291"/>
      <c r="C103" s="333"/>
      <c r="D103" s="334"/>
      <c r="E103" s="291"/>
      <c r="F103" s="291"/>
      <c r="G103" s="291"/>
      <c r="H103" s="291"/>
      <c r="I103" s="335"/>
      <c r="J103" s="335"/>
      <c r="K103" s="334"/>
    </row>
    <row r="104" spans="1:11" s="336" customFormat="1">
      <c r="A104" s="332"/>
      <c r="B104" s="291"/>
      <c r="C104" s="333"/>
      <c r="D104" s="334"/>
      <c r="E104" s="291"/>
      <c r="F104" s="291"/>
      <c r="G104" s="291"/>
      <c r="H104" s="291"/>
      <c r="I104" s="335"/>
      <c r="J104" s="335"/>
      <c r="K104" s="334"/>
    </row>
    <row r="105" spans="1:11" s="336" customFormat="1">
      <c r="A105" s="332"/>
      <c r="B105" s="291"/>
      <c r="C105" s="333"/>
      <c r="D105" s="334"/>
      <c r="E105" s="291"/>
      <c r="F105" s="291"/>
      <c r="G105" s="291"/>
      <c r="H105" s="291"/>
      <c r="I105" s="335"/>
      <c r="J105" s="335"/>
      <c r="K105" s="334"/>
    </row>
    <row r="106" spans="1:11" s="336" customFormat="1">
      <c r="A106" s="332"/>
      <c r="B106" s="291"/>
      <c r="C106" s="333"/>
      <c r="D106" s="334"/>
      <c r="E106" s="291"/>
      <c r="F106" s="291"/>
      <c r="G106" s="291"/>
      <c r="H106" s="291"/>
      <c r="I106" s="335"/>
      <c r="J106" s="335"/>
      <c r="K106" s="334"/>
    </row>
    <row r="107" spans="1:11" s="336" customFormat="1">
      <c r="A107" s="332"/>
      <c r="B107" s="291"/>
      <c r="C107" s="333"/>
      <c r="D107" s="334"/>
      <c r="E107" s="291"/>
      <c r="F107" s="291"/>
      <c r="G107" s="291"/>
      <c r="H107" s="291"/>
      <c r="I107" s="335"/>
      <c r="J107" s="335"/>
      <c r="K107" s="334"/>
    </row>
    <row r="108" spans="1:11" s="336" customFormat="1">
      <c r="A108" s="332"/>
      <c r="B108" s="291"/>
      <c r="C108" s="333"/>
      <c r="D108" s="334"/>
      <c r="E108" s="291"/>
      <c r="F108" s="291"/>
      <c r="G108" s="291"/>
      <c r="H108" s="291"/>
      <c r="I108" s="335"/>
      <c r="J108" s="335"/>
      <c r="K108" s="334"/>
    </row>
    <row r="109" spans="1:11" s="336" customFormat="1">
      <c r="A109" s="332"/>
      <c r="B109" s="291"/>
      <c r="C109" s="333"/>
      <c r="D109" s="334"/>
      <c r="E109" s="291"/>
      <c r="F109" s="291"/>
      <c r="G109" s="291"/>
      <c r="H109" s="291"/>
      <c r="I109" s="335"/>
      <c r="J109" s="335"/>
      <c r="K109" s="334"/>
    </row>
    <row r="110" spans="1:11" s="336" customFormat="1">
      <c r="A110" s="332"/>
      <c r="B110" s="291"/>
      <c r="C110" s="333"/>
      <c r="D110" s="334"/>
      <c r="E110" s="291"/>
      <c r="F110" s="291"/>
      <c r="G110" s="291"/>
      <c r="H110" s="291"/>
      <c r="I110" s="335"/>
      <c r="J110" s="335"/>
      <c r="K110" s="334"/>
    </row>
    <row r="111" spans="1:11" s="336" customFormat="1">
      <c r="A111" s="332"/>
      <c r="B111" s="291"/>
      <c r="C111" s="333"/>
      <c r="D111" s="334"/>
      <c r="E111" s="291"/>
      <c r="F111" s="291"/>
      <c r="G111" s="291"/>
      <c r="H111" s="291"/>
      <c r="I111" s="335"/>
      <c r="J111" s="335"/>
      <c r="K111" s="334"/>
    </row>
    <row r="112" spans="1:11" s="336" customFormat="1">
      <c r="A112" s="332"/>
      <c r="B112" s="291"/>
      <c r="C112" s="333"/>
      <c r="D112" s="334"/>
      <c r="E112" s="291"/>
      <c r="F112" s="291"/>
      <c r="G112" s="291"/>
      <c r="H112" s="291"/>
      <c r="I112" s="335"/>
      <c r="J112" s="335"/>
      <c r="K112" s="334"/>
    </row>
    <row r="113" spans="1:11" s="336" customFormat="1">
      <c r="A113" s="332"/>
      <c r="B113" s="291"/>
      <c r="C113" s="333"/>
      <c r="D113" s="334"/>
      <c r="E113" s="291"/>
      <c r="F113" s="291"/>
      <c r="G113" s="291"/>
      <c r="H113" s="291"/>
      <c r="I113" s="335"/>
      <c r="J113" s="335"/>
      <c r="K113" s="334"/>
    </row>
    <row r="114" spans="1:11" s="336" customFormat="1">
      <c r="A114" s="332"/>
      <c r="B114" s="291"/>
      <c r="C114" s="333"/>
      <c r="D114" s="334"/>
      <c r="E114" s="291"/>
      <c r="F114" s="291"/>
      <c r="G114" s="291"/>
      <c r="H114" s="291"/>
      <c r="I114" s="335"/>
      <c r="J114" s="335"/>
      <c r="K114" s="334"/>
    </row>
    <row r="115" spans="1:11" s="336" customFormat="1">
      <c r="A115" s="332"/>
      <c r="B115" s="291"/>
      <c r="C115" s="333"/>
      <c r="D115" s="334"/>
      <c r="E115" s="291"/>
      <c r="F115" s="291"/>
      <c r="G115" s="291"/>
      <c r="H115" s="291"/>
      <c r="I115" s="335"/>
      <c r="J115" s="335"/>
      <c r="K115" s="334"/>
    </row>
    <row r="116" spans="1:11" s="336" customFormat="1">
      <c r="A116" s="332"/>
      <c r="B116" s="291"/>
      <c r="C116" s="333"/>
      <c r="D116" s="334"/>
      <c r="E116" s="291"/>
      <c r="F116" s="291"/>
      <c r="G116" s="291"/>
      <c r="H116" s="291"/>
      <c r="I116" s="335"/>
      <c r="J116" s="335"/>
      <c r="K116" s="334"/>
    </row>
    <row r="117" spans="1:11" s="336" customFormat="1">
      <c r="A117" s="332"/>
      <c r="B117" s="291"/>
      <c r="C117" s="333"/>
      <c r="D117" s="334"/>
      <c r="E117" s="291"/>
      <c r="F117" s="291"/>
      <c r="G117" s="291"/>
      <c r="H117" s="291"/>
      <c r="I117" s="335"/>
      <c r="J117" s="335"/>
      <c r="K117" s="334"/>
    </row>
    <row r="118" spans="1:11" s="336" customFormat="1">
      <c r="A118" s="332"/>
      <c r="B118" s="291"/>
      <c r="C118" s="333"/>
      <c r="D118" s="334"/>
      <c r="E118" s="291"/>
      <c r="F118" s="291"/>
      <c r="G118" s="291"/>
      <c r="H118" s="291"/>
      <c r="I118" s="335"/>
      <c r="J118" s="335"/>
      <c r="K118" s="334"/>
    </row>
    <row r="119" spans="1:11" s="336" customFormat="1">
      <c r="A119" s="332"/>
      <c r="B119" s="291"/>
      <c r="C119" s="333"/>
      <c r="D119" s="334"/>
      <c r="E119" s="291"/>
      <c r="F119" s="291"/>
      <c r="G119" s="291"/>
      <c r="H119" s="291"/>
      <c r="I119" s="335"/>
      <c r="J119" s="335"/>
      <c r="K119" s="334"/>
    </row>
    <row r="120" spans="1:11" s="336" customFormat="1">
      <c r="A120" s="332"/>
      <c r="B120" s="291"/>
      <c r="C120" s="333"/>
      <c r="D120" s="334"/>
      <c r="E120" s="291"/>
      <c r="F120" s="291"/>
      <c r="G120" s="291"/>
      <c r="H120" s="291"/>
      <c r="I120" s="335"/>
      <c r="J120" s="335"/>
      <c r="K120" s="334"/>
    </row>
    <row r="121" spans="1:11" s="336" customFormat="1">
      <c r="A121" s="332"/>
      <c r="B121" s="291"/>
      <c r="C121" s="333"/>
      <c r="D121" s="334"/>
      <c r="E121" s="291"/>
      <c r="F121" s="291"/>
      <c r="G121" s="291"/>
      <c r="H121" s="291"/>
      <c r="I121" s="335"/>
      <c r="J121" s="335"/>
      <c r="K121" s="334"/>
    </row>
    <row r="122" spans="1:11" s="336" customFormat="1">
      <c r="A122" s="332"/>
      <c r="B122" s="291"/>
      <c r="C122" s="333"/>
      <c r="D122" s="334"/>
      <c r="E122" s="291"/>
      <c r="F122" s="291"/>
      <c r="G122" s="291"/>
      <c r="H122" s="291"/>
      <c r="I122" s="335"/>
      <c r="J122" s="335"/>
      <c r="K122" s="334"/>
    </row>
    <row r="123" spans="1:11" s="336" customFormat="1">
      <c r="A123" s="332"/>
      <c r="B123" s="291"/>
      <c r="C123" s="333"/>
      <c r="D123" s="334"/>
      <c r="E123" s="291"/>
      <c r="F123" s="291"/>
      <c r="G123" s="291"/>
      <c r="H123" s="291"/>
      <c r="I123" s="335"/>
      <c r="J123" s="335"/>
      <c r="K123" s="334"/>
    </row>
    <row r="124" spans="1:11" s="336" customFormat="1">
      <c r="A124" s="332"/>
      <c r="B124" s="291"/>
      <c r="C124" s="333"/>
      <c r="D124" s="334"/>
      <c r="E124" s="291"/>
      <c r="F124" s="291"/>
      <c r="G124" s="291"/>
      <c r="H124" s="291"/>
      <c r="I124" s="335"/>
      <c r="J124" s="335"/>
      <c r="K124" s="334"/>
    </row>
    <row r="125" spans="1:11" s="336" customFormat="1">
      <c r="A125" s="332"/>
      <c r="B125" s="291"/>
      <c r="C125" s="333"/>
      <c r="D125" s="334"/>
      <c r="E125" s="291"/>
      <c r="F125" s="291"/>
      <c r="G125" s="291"/>
      <c r="H125" s="291"/>
      <c r="I125" s="335"/>
      <c r="J125" s="335"/>
      <c r="K125" s="334"/>
    </row>
    <row r="126" spans="1:11" s="336" customFormat="1">
      <c r="A126" s="332"/>
      <c r="B126" s="291"/>
      <c r="C126" s="333"/>
      <c r="D126" s="334"/>
      <c r="E126" s="291"/>
      <c r="F126" s="291"/>
      <c r="G126" s="291"/>
      <c r="H126" s="291"/>
      <c r="I126" s="335"/>
      <c r="J126" s="335"/>
      <c r="K126" s="334"/>
    </row>
    <row r="127" spans="1:11" s="336" customFormat="1">
      <c r="A127" s="332"/>
      <c r="B127" s="291"/>
      <c r="C127" s="333"/>
      <c r="D127" s="334"/>
      <c r="E127" s="291"/>
      <c r="F127" s="291"/>
      <c r="G127" s="291"/>
      <c r="H127" s="291"/>
      <c r="I127" s="335"/>
      <c r="J127" s="335"/>
      <c r="K127" s="334"/>
    </row>
    <row r="128" spans="1:11" s="336" customFormat="1">
      <c r="A128" s="332"/>
      <c r="B128" s="291"/>
      <c r="C128" s="333"/>
      <c r="D128" s="334"/>
      <c r="E128" s="291"/>
      <c r="F128" s="291"/>
      <c r="G128" s="291"/>
      <c r="H128" s="291"/>
      <c r="I128" s="335"/>
      <c r="J128" s="335"/>
      <c r="K128" s="334"/>
    </row>
    <row r="129" spans="1:11" s="336" customFormat="1">
      <c r="A129" s="332"/>
      <c r="B129" s="291"/>
      <c r="C129" s="333"/>
      <c r="D129" s="334"/>
      <c r="E129" s="291"/>
      <c r="F129" s="291"/>
      <c r="G129" s="291"/>
      <c r="H129" s="291"/>
      <c r="I129" s="335"/>
      <c r="J129" s="335"/>
      <c r="K129" s="334"/>
    </row>
    <row r="130" spans="1:11" s="336" customFormat="1">
      <c r="A130" s="332"/>
      <c r="B130" s="291"/>
      <c r="C130" s="333"/>
      <c r="D130" s="334"/>
      <c r="E130" s="291"/>
      <c r="F130" s="291"/>
      <c r="G130" s="291"/>
      <c r="H130" s="291"/>
      <c r="I130" s="335"/>
      <c r="J130" s="335"/>
      <c r="K130" s="334"/>
    </row>
    <row r="131" spans="1:11" s="336" customFormat="1">
      <c r="A131" s="332"/>
      <c r="B131" s="291"/>
      <c r="C131" s="333"/>
      <c r="D131" s="334"/>
      <c r="E131" s="291"/>
      <c r="F131" s="291"/>
      <c r="G131" s="291"/>
      <c r="H131" s="291"/>
      <c r="I131" s="335"/>
      <c r="J131" s="335"/>
      <c r="K131" s="334"/>
    </row>
    <row r="132" spans="1:11" s="336" customFormat="1">
      <c r="A132" s="332"/>
      <c r="B132" s="291"/>
      <c r="C132" s="333"/>
      <c r="D132" s="334"/>
      <c r="E132" s="291"/>
      <c r="F132" s="291"/>
      <c r="G132" s="291"/>
      <c r="H132" s="291"/>
      <c r="I132" s="335"/>
      <c r="J132" s="335"/>
      <c r="K132" s="334"/>
    </row>
    <row r="133" spans="1:11" s="336" customFormat="1">
      <c r="A133" s="332"/>
      <c r="B133" s="291"/>
      <c r="C133" s="333"/>
      <c r="D133" s="334"/>
      <c r="E133" s="291"/>
      <c r="F133" s="291"/>
      <c r="G133" s="291"/>
      <c r="H133" s="291"/>
      <c r="I133" s="335"/>
      <c r="J133" s="335"/>
      <c r="K133" s="334"/>
    </row>
  </sheetData>
  <autoFilter ref="A8:Q21"/>
  <mergeCells count="17">
    <mergeCell ref="E7:E8"/>
    <mergeCell ref="F7:G7"/>
    <mergeCell ref="A1:L1"/>
    <mergeCell ref="A2:L2"/>
    <mergeCell ref="A3:L3"/>
    <mergeCell ref="A4:L4"/>
    <mergeCell ref="A5:A8"/>
    <mergeCell ref="B5:B8"/>
    <mergeCell ref="C5:C8"/>
    <mergeCell ref="D5:G5"/>
    <mergeCell ref="H5:H8"/>
    <mergeCell ref="I5:I8"/>
    <mergeCell ref="J5:J8"/>
    <mergeCell ref="K5:K8"/>
    <mergeCell ref="L5:L8"/>
    <mergeCell ref="D6:D8"/>
    <mergeCell ref="E6:G6"/>
  </mergeCells>
  <pageMargins left="0.196850393700787" right="0.196850393700787" top="0.39370078740157499" bottom="0.23622047244094499" header="0.15748031496063" footer="0.15748031496063"/>
  <pageSetup paperSize="9" scale="58" fitToHeight="0" orientation="landscape" r:id="rId1"/>
  <headerFooter>
    <oddFooter>&amp;CTrang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46"/>
  <sheetViews>
    <sheetView showZeros="0" topLeftCell="A13" zoomScale="70" zoomScaleNormal="70" zoomScaleSheetLayoutView="85" workbookViewId="0">
      <selection activeCell="F23" sqref="F23"/>
    </sheetView>
  </sheetViews>
  <sheetFormatPr defaultColWidth="9.28515625" defaultRowHeight="20.25"/>
  <cols>
    <col min="1" max="1" width="6.85546875" style="332" customWidth="1"/>
    <col min="2" max="2" width="38.85546875" style="337" customWidth="1"/>
    <col min="3" max="3" width="19.28515625" style="334" customWidth="1"/>
    <col min="4" max="4" width="26.140625" style="334" customWidth="1"/>
    <col min="5" max="5" width="15.5703125" style="336" customWidth="1"/>
    <col min="6" max="6" width="13" style="336" customWidth="1"/>
    <col min="7" max="7" width="15.5703125" style="336" customWidth="1"/>
    <col min="8" max="8" width="12.28515625" style="336" customWidth="1"/>
    <col min="9" max="9" width="16" style="335" customWidth="1"/>
    <col min="10" max="10" width="12.5703125" style="335" hidden="1" customWidth="1"/>
    <col min="11" max="11" width="82.28515625" style="333" hidden="1" customWidth="1"/>
    <col min="12" max="12" width="56.140625" style="333" customWidth="1"/>
    <col min="13" max="13" width="12.140625" style="334" hidden="1" customWidth="1"/>
    <col min="14" max="14" width="23.28515625" style="333" hidden="1" customWidth="1"/>
    <col min="15" max="15" width="17.85546875" style="333" hidden="1" customWidth="1"/>
    <col min="16" max="16" width="16.85546875" style="333" hidden="1" customWidth="1"/>
    <col min="17" max="17" width="58.28515625" style="291" hidden="1" customWidth="1"/>
    <col min="18" max="18" width="87.85546875" style="291" hidden="1" customWidth="1"/>
    <col min="19" max="19" width="10.5703125" style="291" hidden="1" customWidth="1"/>
    <col min="20" max="20" width="12.5703125" style="291" hidden="1" customWidth="1"/>
    <col min="21" max="21" width="10.28515625" style="291" hidden="1" customWidth="1"/>
    <col min="22" max="22" width="48.5703125" style="291" hidden="1" customWidth="1"/>
    <col min="23" max="31" width="0" style="291" hidden="1" customWidth="1"/>
    <col min="32" max="16384" width="9.28515625" style="291"/>
  </cols>
  <sheetData>
    <row r="1" spans="1:18" s="289" customFormat="1" ht="22.5">
      <c r="A1" s="1109" t="s">
        <v>1035</v>
      </c>
      <c r="B1" s="1109"/>
      <c r="C1" s="1109"/>
      <c r="D1" s="1109"/>
      <c r="E1" s="1109"/>
      <c r="F1" s="1109"/>
      <c r="G1" s="1109"/>
      <c r="H1" s="1109"/>
      <c r="I1" s="1109"/>
      <c r="J1" s="1109"/>
      <c r="K1" s="1109"/>
      <c r="L1" s="1109"/>
      <c r="M1" s="338"/>
      <c r="N1" s="339"/>
      <c r="O1" s="339"/>
      <c r="P1" s="339"/>
    </row>
    <row r="2" spans="1:18" ht="22.9" customHeight="1">
      <c r="A2" s="1110" t="s">
        <v>1036</v>
      </c>
      <c r="B2" s="1110"/>
      <c r="C2" s="1110"/>
      <c r="D2" s="1110"/>
      <c r="E2" s="1110"/>
      <c r="F2" s="1110"/>
      <c r="G2" s="1110"/>
      <c r="H2" s="1110"/>
      <c r="I2" s="1110"/>
      <c r="J2" s="1110"/>
      <c r="K2" s="1110"/>
      <c r="L2" s="1110"/>
      <c r="M2" s="340"/>
      <c r="N2" s="1431">
        <v>228244</v>
      </c>
      <c r="Q2" s="341"/>
    </row>
    <row r="3" spans="1:18" ht="29.25" customHeight="1">
      <c r="A3" s="1111" t="str">
        <f>+'B15-ND31-ok'!A3:H3</f>
        <v>(Kèm theo Nghị quyết số 222/2019/NQ-HĐND ngày 07 tháng 12 năm 2019 của Hội đồng nhân dân tỉnh)</v>
      </c>
      <c r="B3" s="1111"/>
      <c r="C3" s="1111"/>
      <c r="D3" s="1111"/>
      <c r="E3" s="1111"/>
      <c r="F3" s="1111"/>
      <c r="G3" s="1111"/>
      <c r="H3" s="1111"/>
      <c r="I3" s="1111"/>
      <c r="J3" s="1111"/>
      <c r="K3" s="1111"/>
      <c r="L3" s="1111"/>
      <c r="M3" s="340"/>
      <c r="Q3" s="341"/>
    </row>
    <row r="4" spans="1:18" ht="32.25" customHeight="1">
      <c r="A4" s="333"/>
      <c r="B4" s="342"/>
      <c r="C4" s="343"/>
      <c r="D4" s="613"/>
      <c r="E4" s="342"/>
      <c r="F4" s="342"/>
      <c r="G4" s="342"/>
      <c r="H4" s="342"/>
      <c r="I4" s="342"/>
      <c r="J4" s="344" t="s">
        <v>952</v>
      </c>
      <c r="K4" s="342"/>
      <c r="L4" s="344" t="s">
        <v>952</v>
      </c>
      <c r="M4" s="344" t="s">
        <v>952</v>
      </c>
      <c r="N4" s="1431">
        <v>0</v>
      </c>
      <c r="O4" s="345"/>
      <c r="P4" s="346" t="s">
        <v>952</v>
      </c>
    </row>
    <row r="5" spans="1:18" s="292" customFormat="1" ht="20.25" customHeight="1">
      <c r="A5" s="1105" t="s">
        <v>179</v>
      </c>
      <c r="B5" s="1100" t="s">
        <v>784</v>
      </c>
      <c r="C5" s="1100" t="s">
        <v>785</v>
      </c>
      <c r="D5" s="1100" t="s">
        <v>954</v>
      </c>
      <c r="E5" s="1100"/>
      <c r="F5" s="1100"/>
      <c r="G5" s="1100"/>
      <c r="H5" s="1100" t="s">
        <v>1004</v>
      </c>
      <c r="I5" s="1100" t="s">
        <v>1037</v>
      </c>
      <c r="J5" s="1100" t="s">
        <v>1006</v>
      </c>
      <c r="K5" s="1100" t="s">
        <v>1038</v>
      </c>
      <c r="L5" s="1100" t="s">
        <v>723</v>
      </c>
      <c r="M5" s="1100" t="s">
        <v>1039</v>
      </c>
      <c r="P5" s="1106" t="s">
        <v>723</v>
      </c>
    </row>
    <row r="6" spans="1:18" s="292" customFormat="1" ht="22.5" customHeight="1">
      <c r="A6" s="1105"/>
      <c r="B6" s="1100"/>
      <c r="C6" s="1100"/>
      <c r="D6" s="1100" t="s">
        <v>954</v>
      </c>
      <c r="E6" s="1100" t="s">
        <v>1008</v>
      </c>
      <c r="F6" s="1100"/>
      <c r="G6" s="1100"/>
      <c r="H6" s="1100"/>
      <c r="I6" s="1100"/>
      <c r="J6" s="1100"/>
      <c r="K6" s="1100"/>
      <c r="L6" s="1100"/>
      <c r="M6" s="1100"/>
      <c r="P6" s="1107"/>
    </row>
    <row r="7" spans="1:18" s="292" customFormat="1" ht="24.75" customHeight="1">
      <c r="A7" s="1105"/>
      <c r="B7" s="1100"/>
      <c r="C7" s="1100"/>
      <c r="D7" s="1100"/>
      <c r="E7" s="1100" t="s">
        <v>181</v>
      </c>
      <c r="F7" s="1100" t="s">
        <v>135</v>
      </c>
      <c r="G7" s="1100"/>
      <c r="H7" s="1100"/>
      <c r="I7" s="1100"/>
      <c r="J7" s="1100"/>
      <c r="K7" s="1100"/>
      <c r="L7" s="1100"/>
      <c r="M7" s="1100"/>
      <c r="P7" s="1107"/>
    </row>
    <row r="8" spans="1:18" s="292" customFormat="1" ht="25.5" customHeight="1">
      <c r="A8" s="1105"/>
      <c r="B8" s="1100"/>
      <c r="C8" s="1100"/>
      <c r="D8" s="1100"/>
      <c r="E8" s="1100"/>
      <c r="F8" s="543" t="s">
        <v>1009</v>
      </c>
      <c r="G8" s="543" t="s">
        <v>1010</v>
      </c>
      <c r="H8" s="1100"/>
      <c r="I8" s="1100"/>
      <c r="J8" s="1100"/>
      <c r="K8" s="1100"/>
      <c r="L8" s="1100"/>
      <c r="M8" s="1100"/>
      <c r="P8" s="1108"/>
    </row>
    <row r="9" spans="1:18" s="297" customFormat="1" ht="18.75" hidden="1">
      <c r="A9" s="293"/>
      <c r="B9" s="294"/>
      <c r="C9" s="293"/>
      <c r="D9" s="294"/>
      <c r="E9" s="293"/>
      <c r="F9" s="294"/>
      <c r="G9" s="293"/>
      <c r="H9" s="293"/>
      <c r="I9" s="295"/>
      <c r="J9" s="295"/>
      <c r="K9" s="294"/>
      <c r="L9" s="293"/>
      <c r="M9" s="296"/>
      <c r="N9" s="347" t="e">
        <v>#REF!</v>
      </c>
      <c r="O9" s="347"/>
      <c r="P9" s="293"/>
    </row>
    <row r="10" spans="1:18" s="301" customFormat="1" ht="30" customHeight="1">
      <c r="A10" s="298"/>
      <c r="B10" s="298" t="s">
        <v>1040</v>
      </c>
      <c r="C10" s="296"/>
      <c r="D10" s="296"/>
      <c r="E10" s="299">
        <v>1003751.057</v>
      </c>
      <c r="F10" s="299">
        <v>0</v>
      </c>
      <c r="G10" s="299">
        <v>191917.057</v>
      </c>
      <c r="H10" s="299">
        <v>0</v>
      </c>
      <c r="I10" s="465">
        <v>264000</v>
      </c>
      <c r="J10" s="299" t="e">
        <v>#REF!</v>
      </c>
      <c r="K10" s="299" t="e">
        <v>#REF!</v>
      </c>
      <c r="L10" s="296"/>
      <c r="M10" s="466"/>
      <c r="N10" s="542" t="e">
        <v>#REF!</v>
      </c>
      <c r="O10" s="348">
        <v>2456062</v>
      </c>
      <c r="P10" s="296"/>
      <c r="Q10" s="347" t="e">
        <v>#REF!</v>
      </c>
      <c r="R10" s="347"/>
    </row>
    <row r="11" spans="1:18" s="301" customFormat="1" ht="25.5" customHeight="1">
      <c r="A11" s="298" t="s">
        <v>14</v>
      </c>
      <c r="B11" s="467" t="s">
        <v>1041</v>
      </c>
      <c r="C11" s="296"/>
      <c r="D11" s="296"/>
      <c r="E11" s="299"/>
      <c r="F11" s="299"/>
      <c r="G11" s="299"/>
      <c r="H11" s="299"/>
      <c r="I11" s="299"/>
      <c r="J11" s="299"/>
      <c r="K11" s="299"/>
      <c r="L11" s="296"/>
      <c r="M11" s="297"/>
      <c r="N11" s="542"/>
      <c r="O11" s="348"/>
      <c r="P11" s="297"/>
      <c r="Q11" s="347"/>
      <c r="R11" s="347"/>
    </row>
    <row r="12" spans="1:18" s="301" customFormat="1" ht="154.5" customHeight="1">
      <c r="A12" s="303">
        <v>1</v>
      </c>
      <c r="B12" s="349" t="s">
        <v>1042</v>
      </c>
      <c r="C12" s="305" t="s">
        <v>815</v>
      </c>
      <c r="D12" s="322" t="s">
        <v>1043</v>
      </c>
      <c r="E12" s="307">
        <v>397063</v>
      </c>
      <c r="F12" s="299"/>
      <c r="G12" s="307">
        <v>59559</v>
      </c>
      <c r="H12" s="299"/>
      <c r="I12" s="307">
        <v>50000</v>
      </c>
      <c r="J12" s="299"/>
      <c r="K12" s="299"/>
      <c r="L12" s="331" t="s">
        <v>1044</v>
      </c>
      <c r="M12" s="297"/>
      <c r="N12" s="542"/>
      <c r="O12" s="348"/>
      <c r="P12" s="297"/>
      <c r="Q12" s="347"/>
      <c r="R12" s="347"/>
    </row>
    <row r="13" spans="1:18" s="301" customFormat="1" ht="48.75" customHeight="1">
      <c r="A13" s="298" t="s">
        <v>19</v>
      </c>
      <c r="B13" s="302" t="s">
        <v>1011</v>
      </c>
      <c r="C13" s="296"/>
      <c r="D13" s="296"/>
      <c r="E13" s="299"/>
      <c r="F13" s="299"/>
      <c r="G13" s="299"/>
      <c r="H13" s="299"/>
      <c r="I13" s="299"/>
      <c r="J13" s="299"/>
      <c r="K13" s="299"/>
      <c r="L13" s="296"/>
      <c r="M13" s="297"/>
      <c r="N13" s="542"/>
      <c r="O13" s="348"/>
      <c r="P13" s="297"/>
      <c r="Q13" s="347"/>
      <c r="R13" s="347"/>
    </row>
    <row r="14" spans="1:18" s="301" customFormat="1" ht="161.25" customHeight="1">
      <c r="A14" s="303">
        <v>1</v>
      </c>
      <c r="B14" s="350" t="s">
        <v>1045</v>
      </c>
      <c r="C14" s="296"/>
      <c r="D14" s="351" t="s">
        <v>803</v>
      </c>
      <c r="E14" s="307">
        <v>498640</v>
      </c>
      <c r="F14" s="299"/>
      <c r="G14" s="307">
        <v>31310</v>
      </c>
      <c r="H14" s="299"/>
      <c r="I14" s="307">
        <v>88000</v>
      </c>
      <c r="J14" s="299"/>
      <c r="K14" s="299"/>
      <c r="L14" s="331" t="s">
        <v>1046</v>
      </c>
      <c r="M14" s="297"/>
      <c r="N14" s="542"/>
      <c r="O14" s="348"/>
      <c r="P14" s="297"/>
      <c r="Q14" s="347"/>
      <c r="R14" s="347"/>
    </row>
    <row r="15" spans="1:18" s="361" customFormat="1" ht="69.75" customHeight="1">
      <c r="A15" s="468" t="s">
        <v>23</v>
      </c>
      <c r="B15" s="352" t="s">
        <v>1047</v>
      </c>
      <c r="C15" s="353"/>
      <c r="D15" s="354"/>
      <c r="E15" s="299">
        <v>108048.057</v>
      </c>
      <c r="F15" s="299">
        <v>0</v>
      </c>
      <c r="G15" s="299">
        <v>101048.057</v>
      </c>
      <c r="H15" s="299">
        <v>0</v>
      </c>
      <c r="I15" s="299">
        <v>26000</v>
      </c>
      <c r="J15" s="355"/>
      <c r="K15" s="355"/>
      <c r="L15" s="356"/>
      <c r="M15" s="357"/>
      <c r="N15" s="358"/>
      <c r="O15" s="359"/>
      <c r="P15" s="357"/>
      <c r="Q15" s="360"/>
      <c r="R15" s="360"/>
    </row>
    <row r="16" spans="1:18" s="301" customFormat="1" ht="131.25">
      <c r="A16" s="303">
        <v>1</v>
      </c>
      <c r="B16" s="350" t="s">
        <v>820</v>
      </c>
      <c r="C16" s="362" t="s">
        <v>821</v>
      </c>
      <c r="D16" s="362" t="s">
        <v>822</v>
      </c>
      <c r="E16" s="363">
        <v>6716.2089999999998</v>
      </c>
      <c r="F16" s="307"/>
      <c r="G16" s="307">
        <v>6716.2089999999998</v>
      </c>
      <c r="H16" s="299"/>
      <c r="I16" s="307">
        <v>5000</v>
      </c>
      <c r="J16" s="299"/>
      <c r="K16" s="299"/>
      <c r="L16" s="331" t="s">
        <v>1048</v>
      </c>
      <c r="M16" s="297"/>
      <c r="N16" s="542"/>
      <c r="O16" s="348"/>
      <c r="P16" s="297"/>
      <c r="Q16" s="347"/>
      <c r="R16" s="347"/>
    </row>
    <row r="17" spans="1:18" s="301" customFormat="1" ht="131.25">
      <c r="A17" s="303">
        <v>2</v>
      </c>
      <c r="B17" s="350" t="s">
        <v>823</v>
      </c>
      <c r="C17" s="362" t="s">
        <v>821</v>
      </c>
      <c r="D17" s="362" t="s">
        <v>824</v>
      </c>
      <c r="E17" s="363">
        <v>9105.848</v>
      </c>
      <c r="F17" s="307"/>
      <c r="G17" s="307">
        <v>9105.848</v>
      </c>
      <c r="H17" s="299"/>
      <c r="I17" s="307">
        <v>7000</v>
      </c>
      <c r="J17" s="299"/>
      <c r="K17" s="299"/>
      <c r="L17" s="331" t="s">
        <v>1048</v>
      </c>
      <c r="M17" s="297"/>
      <c r="N17" s="542"/>
      <c r="O17" s="348"/>
      <c r="P17" s="297"/>
      <c r="Q17" s="347"/>
      <c r="R17" s="347"/>
    </row>
    <row r="18" spans="1:18" s="301" customFormat="1" ht="93.75">
      <c r="A18" s="303">
        <v>3</v>
      </c>
      <c r="B18" s="350" t="s">
        <v>825</v>
      </c>
      <c r="C18" s="362" t="s">
        <v>815</v>
      </c>
      <c r="D18" s="351" t="s">
        <v>826</v>
      </c>
      <c r="E18" s="307">
        <v>77483</v>
      </c>
      <c r="F18" s="299"/>
      <c r="G18" s="307">
        <v>70483</v>
      </c>
      <c r="H18" s="299"/>
      <c r="I18" s="307">
        <v>10700</v>
      </c>
      <c r="J18" s="299"/>
      <c r="K18" s="299"/>
      <c r="L18" s="331" t="s">
        <v>1049</v>
      </c>
      <c r="M18" s="297"/>
      <c r="N18" s="542"/>
      <c r="O18" s="348"/>
      <c r="P18" s="297"/>
      <c r="Q18" s="347"/>
      <c r="R18" s="347"/>
    </row>
    <row r="19" spans="1:18" s="301" customFormat="1" ht="93" customHeight="1">
      <c r="A19" s="303">
        <v>4</v>
      </c>
      <c r="B19" s="350" t="s">
        <v>827</v>
      </c>
      <c r="C19" s="362" t="s">
        <v>815</v>
      </c>
      <c r="D19" s="351" t="s">
        <v>828</v>
      </c>
      <c r="E19" s="307">
        <v>14743</v>
      </c>
      <c r="F19" s="299"/>
      <c r="G19" s="307">
        <v>14743</v>
      </c>
      <c r="H19" s="299"/>
      <c r="I19" s="307">
        <v>3300</v>
      </c>
      <c r="J19" s="299"/>
      <c r="K19" s="299"/>
      <c r="L19" s="331" t="s">
        <v>1049</v>
      </c>
      <c r="M19" s="297"/>
      <c r="N19" s="542"/>
      <c r="O19" s="348"/>
      <c r="P19" s="297"/>
      <c r="Q19" s="347"/>
      <c r="R19" s="347"/>
    </row>
    <row r="20" spans="1:18" s="479" customFormat="1" ht="75.75" customHeight="1">
      <c r="A20" s="469" t="s">
        <v>25</v>
      </c>
      <c r="B20" s="470" t="s">
        <v>1245</v>
      </c>
      <c r="C20" s="471"/>
      <c r="D20" s="472"/>
      <c r="E20" s="473"/>
      <c r="F20" s="473"/>
      <c r="G20" s="473"/>
      <c r="H20" s="473"/>
      <c r="I20" s="473">
        <v>100000</v>
      </c>
      <c r="J20" s="473"/>
      <c r="K20" s="473"/>
      <c r="L20" s="474"/>
      <c r="M20" s="475"/>
      <c r="N20" s="476"/>
      <c r="O20" s="477"/>
      <c r="P20" s="475"/>
      <c r="Q20" s="478"/>
      <c r="R20" s="478"/>
    </row>
    <row r="21" spans="1:18" s="338" customFormat="1" ht="114.75" customHeight="1">
      <c r="A21" s="364" t="s">
        <v>27</v>
      </c>
      <c r="B21" s="300" t="s">
        <v>1050</v>
      </c>
      <c r="C21" s="611"/>
      <c r="D21" s="611"/>
      <c r="E21" s="365"/>
      <c r="F21" s="365"/>
      <c r="G21" s="365"/>
      <c r="H21" s="365"/>
      <c r="I21" s="366">
        <v>10348</v>
      </c>
      <c r="J21" s="367"/>
      <c r="K21" s="368"/>
      <c r="L21" s="331" t="s">
        <v>1051</v>
      </c>
      <c r="M21" s="369"/>
      <c r="N21" s="544"/>
      <c r="O21" s="544"/>
      <c r="P21" s="544"/>
    </row>
    <row r="23" spans="1:18" s="336" customFormat="1">
      <c r="A23" s="332"/>
      <c r="B23" s="291"/>
      <c r="C23" s="333"/>
      <c r="D23" s="334"/>
      <c r="E23" s="291"/>
      <c r="F23" s="291"/>
      <c r="G23" s="291"/>
      <c r="H23" s="291"/>
      <c r="I23" s="335"/>
      <c r="J23" s="335"/>
      <c r="K23" s="333"/>
      <c r="L23" s="333"/>
      <c r="M23" s="334"/>
      <c r="N23" s="333"/>
      <c r="O23" s="333"/>
      <c r="P23" s="333"/>
      <c r="Q23" s="291"/>
    </row>
    <row r="24" spans="1:18" s="336" customFormat="1">
      <c r="A24" s="332"/>
      <c r="B24" s="291"/>
      <c r="C24" s="333"/>
      <c r="D24" s="334"/>
      <c r="E24" s="291"/>
      <c r="F24" s="291"/>
      <c r="G24" s="291"/>
      <c r="H24" s="291"/>
      <c r="I24" s="335"/>
      <c r="J24" s="335"/>
      <c r="K24" s="333"/>
      <c r="L24" s="333"/>
      <c r="M24" s="334"/>
      <c r="N24" s="333"/>
      <c r="O24" s="333"/>
      <c r="P24" s="333"/>
      <c r="Q24" s="291"/>
    </row>
    <row r="25" spans="1:18" s="336" customFormat="1">
      <c r="A25" s="332"/>
      <c r="B25" s="291"/>
      <c r="C25" s="333"/>
      <c r="D25" s="334"/>
      <c r="E25" s="291"/>
      <c r="F25" s="291"/>
      <c r="G25" s="291"/>
      <c r="H25" s="291"/>
      <c r="I25" s="335"/>
      <c r="J25" s="335"/>
      <c r="K25" s="333"/>
      <c r="L25" s="333"/>
      <c r="M25" s="334"/>
      <c r="N25" s="333"/>
      <c r="O25" s="333"/>
      <c r="P25" s="333"/>
      <c r="Q25" s="291"/>
    </row>
    <row r="26" spans="1:18" s="336" customFormat="1">
      <c r="A26" s="332"/>
      <c r="B26" s="291"/>
      <c r="C26" s="333"/>
      <c r="D26" s="334"/>
      <c r="E26" s="291"/>
      <c r="F26" s="291"/>
      <c r="G26" s="291"/>
      <c r="H26" s="291"/>
      <c r="I26" s="335"/>
      <c r="J26" s="335"/>
      <c r="K26" s="333"/>
      <c r="L26" s="333"/>
      <c r="M26" s="334"/>
      <c r="N26" s="333"/>
      <c r="O26" s="333"/>
      <c r="P26" s="333"/>
      <c r="Q26" s="291"/>
    </row>
    <row r="27" spans="1:18" s="336" customFormat="1">
      <c r="A27" s="332"/>
      <c r="B27" s="291"/>
      <c r="C27" s="333"/>
      <c r="D27" s="334"/>
      <c r="E27" s="291"/>
      <c r="F27" s="291"/>
      <c r="G27" s="291"/>
      <c r="H27" s="291"/>
      <c r="I27" s="335"/>
      <c r="J27" s="335"/>
      <c r="K27" s="333"/>
      <c r="L27" s="333"/>
      <c r="M27" s="334"/>
      <c r="N27" s="333"/>
      <c r="O27" s="333"/>
      <c r="P27" s="333"/>
      <c r="Q27" s="291"/>
    </row>
    <row r="28" spans="1:18" s="336" customFormat="1">
      <c r="A28" s="332"/>
      <c r="B28" s="291"/>
      <c r="C28" s="333"/>
      <c r="D28" s="334"/>
      <c r="E28" s="291"/>
      <c r="F28" s="291"/>
      <c r="G28" s="291"/>
      <c r="H28" s="291"/>
      <c r="I28" s="335"/>
      <c r="J28" s="335"/>
      <c r="K28" s="333"/>
      <c r="L28" s="333"/>
      <c r="M28" s="334"/>
      <c r="N28" s="333"/>
      <c r="O28" s="333"/>
      <c r="P28" s="333"/>
      <c r="Q28" s="291"/>
    </row>
    <row r="29" spans="1:18" s="336" customFormat="1">
      <c r="A29" s="332"/>
      <c r="B29" s="291"/>
      <c r="C29" s="333"/>
      <c r="D29" s="334"/>
      <c r="E29" s="291"/>
      <c r="F29" s="291"/>
      <c r="G29" s="291"/>
      <c r="H29" s="291"/>
      <c r="I29" s="335"/>
      <c r="J29" s="335"/>
      <c r="K29" s="333"/>
      <c r="L29" s="333"/>
      <c r="M29" s="334"/>
      <c r="N29" s="333"/>
      <c r="O29" s="333"/>
      <c r="P29" s="333"/>
      <c r="Q29" s="291"/>
    </row>
    <row r="30" spans="1:18" s="336" customFormat="1">
      <c r="A30" s="332"/>
      <c r="B30" s="291"/>
      <c r="C30" s="333"/>
      <c r="D30" s="334"/>
      <c r="E30" s="291"/>
      <c r="F30" s="291"/>
      <c r="G30" s="291"/>
      <c r="H30" s="291"/>
      <c r="I30" s="335"/>
      <c r="J30" s="335"/>
      <c r="K30" s="333"/>
      <c r="L30" s="333"/>
      <c r="M30" s="334"/>
      <c r="N30" s="333"/>
      <c r="O30" s="333"/>
      <c r="P30" s="333"/>
      <c r="Q30" s="291"/>
    </row>
    <row r="31" spans="1:18" s="336" customFormat="1">
      <c r="A31" s="332"/>
      <c r="B31" s="291"/>
      <c r="C31" s="333"/>
      <c r="D31" s="334"/>
      <c r="E31" s="291"/>
      <c r="F31" s="291"/>
      <c r="G31" s="291"/>
      <c r="H31" s="291"/>
      <c r="I31" s="335"/>
      <c r="J31" s="335"/>
      <c r="K31" s="333"/>
      <c r="L31" s="333"/>
      <c r="M31" s="334"/>
      <c r="N31" s="333"/>
      <c r="O31" s="333"/>
      <c r="P31" s="333"/>
      <c r="Q31" s="291"/>
    </row>
    <row r="32" spans="1:18" s="336" customFormat="1">
      <c r="A32" s="332"/>
      <c r="B32" s="291"/>
      <c r="C32" s="333"/>
      <c r="D32" s="334"/>
      <c r="E32" s="291"/>
      <c r="F32" s="291"/>
      <c r="G32" s="291"/>
      <c r="H32" s="291"/>
      <c r="I32" s="335"/>
      <c r="J32" s="335"/>
      <c r="K32" s="333"/>
      <c r="L32" s="333"/>
      <c r="M32" s="334"/>
      <c r="N32" s="333"/>
      <c r="O32" s="333"/>
      <c r="P32" s="333"/>
      <c r="Q32" s="291"/>
    </row>
    <row r="33" spans="1:17" s="336" customFormat="1">
      <c r="A33" s="332"/>
      <c r="B33" s="291"/>
      <c r="C33" s="333"/>
      <c r="D33" s="334"/>
      <c r="E33" s="291"/>
      <c r="F33" s="291"/>
      <c r="G33" s="291"/>
      <c r="H33" s="291"/>
      <c r="I33" s="335"/>
      <c r="J33" s="335"/>
      <c r="K33" s="333"/>
      <c r="L33" s="333"/>
      <c r="M33" s="334"/>
      <c r="N33" s="333"/>
      <c r="O33" s="333"/>
      <c r="P33" s="333"/>
      <c r="Q33" s="291"/>
    </row>
    <row r="34" spans="1:17" s="336" customFormat="1">
      <c r="A34" s="332"/>
      <c r="B34" s="291"/>
      <c r="C34" s="333"/>
      <c r="D34" s="334"/>
      <c r="E34" s="291"/>
      <c r="F34" s="291"/>
      <c r="G34" s="291"/>
      <c r="H34" s="291"/>
      <c r="I34" s="335"/>
      <c r="J34" s="335"/>
      <c r="K34" s="333"/>
      <c r="L34" s="333"/>
      <c r="M34" s="334"/>
      <c r="N34" s="333"/>
      <c r="O34" s="333"/>
      <c r="P34" s="333"/>
      <c r="Q34" s="291"/>
    </row>
    <row r="35" spans="1:17" s="336" customFormat="1">
      <c r="A35" s="332"/>
      <c r="B35" s="291"/>
      <c r="C35" s="333"/>
      <c r="D35" s="334"/>
      <c r="E35" s="291"/>
      <c r="F35" s="291"/>
      <c r="G35" s="291"/>
      <c r="H35" s="291"/>
      <c r="I35" s="335"/>
      <c r="J35" s="335"/>
      <c r="K35" s="333"/>
      <c r="L35" s="333"/>
      <c r="M35" s="334"/>
      <c r="N35" s="333"/>
      <c r="O35" s="333"/>
      <c r="P35" s="333"/>
      <c r="Q35" s="291"/>
    </row>
    <row r="36" spans="1:17" s="336" customFormat="1">
      <c r="A36" s="332"/>
      <c r="B36" s="291"/>
      <c r="C36" s="333"/>
      <c r="D36" s="334"/>
      <c r="E36" s="291"/>
      <c r="F36" s="291"/>
      <c r="G36" s="291"/>
      <c r="H36" s="291"/>
      <c r="I36" s="335"/>
      <c r="J36" s="335"/>
      <c r="K36" s="333"/>
      <c r="L36" s="333"/>
      <c r="M36" s="334"/>
      <c r="N36" s="333"/>
      <c r="O36" s="333"/>
      <c r="P36" s="333"/>
      <c r="Q36" s="291"/>
    </row>
    <row r="37" spans="1:17" s="336" customFormat="1">
      <c r="A37" s="332"/>
      <c r="B37" s="291"/>
      <c r="C37" s="333"/>
      <c r="D37" s="334"/>
      <c r="E37" s="291"/>
      <c r="F37" s="291"/>
      <c r="G37" s="291"/>
      <c r="H37" s="291"/>
      <c r="I37" s="335"/>
      <c r="J37" s="335"/>
      <c r="K37" s="333"/>
      <c r="L37" s="333"/>
      <c r="M37" s="334"/>
      <c r="N37" s="333"/>
      <c r="O37" s="333"/>
      <c r="P37" s="333"/>
      <c r="Q37" s="291"/>
    </row>
    <row r="38" spans="1:17" s="336" customFormat="1">
      <c r="A38" s="332"/>
      <c r="B38" s="291"/>
      <c r="C38" s="333"/>
      <c r="D38" s="334"/>
      <c r="E38" s="291"/>
      <c r="F38" s="291"/>
      <c r="G38" s="291"/>
      <c r="H38" s="291"/>
      <c r="I38" s="335"/>
      <c r="J38" s="335"/>
      <c r="K38" s="333"/>
      <c r="L38" s="333"/>
      <c r="M38" s="334"/>
      <c r="N38" s="333"/>
      <c r="O38" s="333"/>
      <c r="P38" s="333"/>
      <c r="Q38" s="291"/>
    </row>
    <row r="39" spans="1:17" s="336" customFormat="1">
      <c r="A39" s="332"/>
      <c r="B39" s="291"/>
      <c r="C39" s="333"/>
      <c r="D39" s="334"/>
      <c r="E39" s="291"/>
      <c r="F39" s="291"/>
      <c r="G39" s="291"/>
      <c r="H39" s="291"/>
      <c r="I39" s="335"/>
      <c r="J39" s="335"/>
      <c r="K39" s="333"/>
      <c r="L39" s="333"/>
      <c r="M39" s="334"/>
      <c r="N39" s="333"/>
      <c r="O39" s="333"/>
      <c r="P39" s="333"/>
      <c r="Q39" s="291"/>
    </row>
    <row r="40" spans="1:17" s="336" customFormat="1">
      <c r="A40" s="332"/>
      <c r="B40" s="291"/>
      <c r="C40" s="333"/>
      <c r="D40" s="334"/>
      <c r="E40" s="291"/>
      <c r="F40" s="291"/>
      <c r="G40" s="291"/>
      <c r="H40" s="291"/>
      <c r="I40" s="335"/>
      <c r="J40" s="335"/>
      <c r="K40" s="333"/>
      <c r="L40" s="333"/>
      <c r="M40" s="334"/>
      <c r="N40" s="333"/>
      <c r="O40" s="333"/>
      <c r="P40" s="333"/>
      <c r="Q40" s="291"/>
    </row>
    <row r="41" spans="1:17" s="336" customFormat="1">
      <c r="A41" s="332"/>
      <c r="B41" s="291"/>
      <c r="C41" s="333"/>
      <c r="D41" s="334"/>
      <c r="E41" s="291"/>
      <c r="F41" s="291"/>
      <c r="G41" s="291"/>
      <c r="H41" s="291"/>
      <c r="I41" s="335"/>
      <c r="J41" s="335"/>
      <c r="K41" s="333"/>
      <c r="L41" s="333"/>
      <c r="M41" s="334"/>
      <c r="N41" s="333"/>
      <c r="O41" s="333"/>
      <c r="P41" s="333"/>
      <c r="Q41" s="291"/>
    </row>
    <row r="42" spans="1:17" s="336" customFormat="1">
      <c r="A42" s="332"/>
      <c r="B42" s="291"/>
      <c r="C42" s="333"/>
      <c r="D42" s="334"/>
      <c r="E42" s="291"/>
      <c r="F42" s="291"/>
      <c r="G42" s="291"/>
      <c r="H42" s="291"/>
      <c r="I42" s="335"/>
      <c r="J42" s="335"/>
      <c r="K42" s="333"/>
      <c r="L42" s="333"/>
      <c r="M42" s="334"/>
      <c r="N42" s="333"/>
      <c r="O42" s="333"/>
      <c r="P42" s="333"/>
      <c r="Q42" s="291"/>
    </row>
    <row r="43" spans="1:17" s="336" customFormat="1">
      <c r="A43" s="332"/>
      <c r="B43" s="291"/>
      <c r="C43" s="333"/>
      <c r="D43" s="334"/>
      <c r="E43" s="291"/>
      <c r="F43" s="291"/>
      <c r="G43" s="291"/>
      <c r="H43" s="291"/>
      <c r="I43" s="335"/>
      <c r="J43" s="335"/>
      <c r="K43" s="333"/>
      <c r="L43" s="333"/>
      <c r="M43" s="334"/>
      <c r="N43" s="333"/>
      <c r="O43" s="333"/>
      <c r="P43" s="333"/>
      <c r="Q43" s="291"/>
    </row>
    <row r="44" spans="1:17" s="336" customFormat="1">
      <c r="A44" s="332"/>
      <c r="B44" s="291"/>
      <c r="C44" s="333"/>
      <c r="D44" s="334"/>
      <c r="E44" s="291"/>
      <c r="F44" s="291"/>
      <c r="G44" s="291"/>
      <c r="H44" s="291"/>
      <c r="I44" s="335"/>
      <c r="J44" s="335"/>
      <c r="K44" s="333"/>
      <c r="L44" s="333"/>
      <c r="M44" s="334"/>
      <c r="N44" s="333"/>
      <c r="O44" s="333"/>
      <c r="P44" s="333"/>
      <c r="Q44" s="291"/>
    </row>
    <row r="45" spans="1:17" s="336" customFormat="1">
      <c r="A45" s="332"/>
      <c r="B45" s="291"/>
      <c r="C45" s="333"/>
      <c r="D45" s="334"/>
      <c r="E45" s="291"/>
      <c r="F45" s="291"/>
      <c r="G45" s="291"/>
      <c r="H45" s="291"/>
      <c r="I45" s="335"/>
      <c r="J45" s="335"/>
      <c r="K45" s="333"/>
      <c r="L45" s="333"/>
      <c r="M45" s="334"/>
      <c r="N45" s="333"/>
      <c r="O45" s="333"/>
      <c r="P45" s="333"/>
      <c r="Q45" s="291"/>
    </row>
    <row r="46" spans="1:17" s="336" customFormat="1">
      <c r="A46" s="332"/>
      <c r="B46" s="291"/>
      <c r="C46" s="333"/>
      <c r="D46" s="334"/>
      <c r="E46" s="291"/>
      <c r="F46" s="291"/>
      <c r="G46" s="291"/>
      <c r="H46" s="291"/>
      <c r="I46" s="335"/>
      <c r="J46" s="335"/>
      <c r="K46" s="333"/>
      <c r="L46" s="333"/>
      <c r="M46" s="334"/>
      <c r="N46" s="333"/>
      <c r="O46" s="333"/>
      <c r="P46" s="333"/>
      <c r="Q46" s="291"/>
    </row>
    <row r="47" spans="1:17" s="336" customFormat="1">
      <c r="A47" s="332"/>
      <c r="B47" s="291"/>
      <c r="C47" s="333"/>
      <c r="D47" s="334"/>
      <c r="E47" s="291"/>
      <c r="F47" s="291"/>
      <c r="G47" s="291"/>
      <c r="H47" s="291"/>
      <c r="I47" s="335"/>
      <c r="J47" s="335"/>
      <c r="K47" s="333"/>
      <c r="L47" s="333"/>
      <c r="M47" s="334"/>
      <c r="N47" s="333"/>
      <c r="O47" s="333"/>
      <c r="P47" s="333"/>
      <c r="Q47" s="291"/>
    </row>
    <row r="48" spans="1:17" s="336" customFormat="1">
      <c r="A48" s="332"/>
      <c r="B48" s="291"/>
      <c r="C48" s="333"/>
      <c r="D48" s="334"/>
      <c r="E48" s="291"/>
      <c r="F48" s="291"/>
      <c r="G48" s="291"/>
      <c r="H48" s="291"/>
      <c r="I48" s="335"/>
      <c r="J48" s="335"/>
      <c r="K48" s="333"/>
      <c r="L48" s="333"/>
      <c r="M48" s="334"/>
      <c r="N48" s="333"/>
      <c r="O48" s="333"/>
      <c r="P48" s="333"/>
      <c r="Q48" s="291"/>
    </row>
    <row r="49" spans="1:17" s="336" customFormat="1">
      <c r="A49" s="332"/>
      <c r="B49" s="291"/>
      <c r="C49" s="333"/>
      <c r="D49" s="334"/>
      <c r="E49" s="291"/>
      <c r="F49" s="291"/>
      <c r="G49" s="291"/>
      <c r="H49" s="291"/>
      <c r="I49" s="335"/>
      <c r="J49" s="335"/>
      <c r="K49" s="333"/>
      <c r="L49" s="333"/>
      <c r="M49" s="334"/>
      <c r="N49" s="333"/>
      <c r="O49" s="333"/>
      <c r="P49" s="333"/>
      <c r="Q49" s="291"/>
    </row>
    <row r="50" spans="1:17" s="336" customFormat="1">
      <c r="A50" s="332"/>
      <c r="B50" s="291"/>
      <c r="C50" s="333"/>
      <c r="D50" s="334"/>
      <c r="E50" s="291"/>
      <c r="F50" s="291"/>
      <c r="G50" s="291"/>
      <c r="H50" s="291"/>
      <c r="I50" s="335"/>
      <c r="J50" s="335"/>
      <c r="K50" s="333"/>
      <c r="L50" s="333"/>
      <c r="M50" s="334"/>
      <c r="N50" s="333"/>
      <c r="O50" s="333"/>
      <c r="P50" s="333"/>
      <c r="Q50" s="291"/>
    </row>
    <row r="51" spans="1:17" s="336" customFormat="1">
      <c r="A51" s="332"/>
      <c r="B51" s="291"/>
      <c r="C51" s="333"/>
      <c r="D51" s="334"/>
      <c r="E51" s="291"/>
      <c r="F51" s="291"/>
      <c r="G51" s="291"/>
      <c r="H51" s="291"/>
      <c r="I51" s="335"/>
      <c r="J51" s="335"/>
      <c r="K51" s="333"/>
      <c r="L51" s="333"/>
      <c r="M51" s="334"/>
      <c r="N51" s="333"/>
      <c r="O51" s="333"/>
      <c r="P51" s="333"/>
      <c r="Q51" s="291"/>
    </row>
    <row r="52" spans="1:17" s="336" customFormat="1">
      <c r="A52" s="332"/>
      <c r="B52" s="291"/>
      <c r="C52" s="333"/>
      <c r="D52" s="334"/>
      <c r="E52" s="291"/>
      <c r="F52" s="291"/>
      <c r="G52" s="291"/>
      <c r="H52" s="291"/>
      <c r="I52" s="335"/>
      <c r="J52" s="335"/>
      <c r="K52" s="333"/>
      <c r="L52" s="333"/>
      <c r="M52" s="334"/>
      <c r="N52" s="333"/>
      <c r="O52" s="333"/>
      <c r="P52" s="333"/>
      <c r="Q52" s="291"/>
    </row>
    <row r="53" spans="1:17" s="336" customFormat="1">
      <c r="A53" s="332"/>
      <c r="B53" s="291"/>
      <c r="C53" s="333"/>
      <c r="D53" s="334"/>
      <c r="E53" s="291"/>
      <c r="F53" s="291"/>
      <c r="G53" s="291"/>
      <c r="H53" s="291"/>
      <c r="I53" s="335"/>
      <c r="J53" s="335"/>
      <c r="K53" s="333"/>
      <c r="L53" s="333"/>
      <c r="M53" s="334"/>
      <c r="N53" s="333"/>
      <c r="O53" s="333"/>
      <c r="P53" s="333"/>
      <c r="Q53" s="291"/>
    </row>
    <row r="54" spans="1:17" s="336" customFormat="1">
      <c r="A54" s="332"/>
      <c r="B54" s="291"/>
      <c r="C54" s="333"/>
      <c r="D54" s="334"/>
      <c r="E54" s="291"/>
      <c r="F54" s="291"/>
      <c r="G54" s="291"/>
      <c r="H54" s="291"/>
      <c r="I54" s="335"/>
      <c r="J54" s="335"/>
      <c r="K54" s="333"/>
      <c r="L54" s="333"/>
      <c r="M54" s="334"/>
      <c r="N54" s="333"/>
      <c r="O54" s="333"/>
      <c r="P54" s="333"/>
      <c r="Q54" s="291"/>
    </row>
    <row r="55" spans="1:17" s="336" customFormat="1">
      <c r="A55" s="332"/>
      <c r="B55" s="291"/>
      <c r="C55" s="333"/>
      <c r="D55" s="334"/>
      <c r="E55" s="291"/>
      <c r="F55" s="291"/>
      <c r="G55" s="291"/>
      <c r="H55" s="291"/>
      <c r="I55" s="335"/>
      <c r="J55" s="335"/>
      <c r="K55" s="333"/>
      <c r="L55" s="333"/>
      <c r="M55" s="334"/>
      <c r="N55" s="333"/>
      <c r="O55" s="333"/>
      <c r="P55" s="333"/>
      <c r="Q55" s="291"/>
    </row>
    <row r="56" spans="1:17" s="336" customFormat="1">
      <c r="A56" s="332"/>
      <c r="B56" s="291"/>
      <c r="C56" s="333"/>
      <c r="D56" s="334"/>
      <c r="E56" s="291"/>
      <c r="F56" s="291"/>
      <c r="G56" s="291"/>
      <c r="H56" s="291"/>
      <c r="I56" s="335"/>
      <c r="J56" s="335"/>
      <c r="K56" s="333"/>
      <c r="L56" s="333"/>
      <c r="M56" s="334"/>
      <c r="N56" s="333"/>
      <c r="O56" s="333"/>
      <c r="P56" s="333"/>
      <c r="Q56" s="291"/>
    </row>
    <row r="57" spans="1:17" s="336" customFormat="1">
      <c r="A57" s="332"/>
      <c r="B57" s="291"/>
      <c r="C57" s="333"/>
      <c r="D57" s="334"/>
      <c r="E57" s="291"/>
      <c r="F57" s="291"/>
      <c r="G57" s="291"/>
      <c r="H57" s="291"/>
      <c r="I57" s="335"/>
      <c r="J57" s="335"/>
      <c r="K57" s="333"/>
      <c r="L57" s="333"/>
      <c r="M57" s="334"/>
      <c r="N57" s="333"/>
      <c r="O57" s="333"/>
      <c r="P57" s="333"/>
      <c r="Q57" s="291"/>
    </row>
    <row r="58" spans="1:17" s="336" customFormat="1">
      <c r="A58" s="332"/>
      <c r="B58" s="291"/>
      <c r="C58" s="333"/>
      <c r="D58" s="334"/>
      <c r="E58" s="291"/>
      <c r="F58" s="291"/>
      <c r="G58" s="291"/>
      <c r="H58" s="291"/>
      <c r="I58" s="335"/>
      <c r="J58" s="335"/>
      <c r="K58" s="333"/>
      <c r="L58" s="333"/>
      <c r="M58" s="334"/>
      <c r="N58" s="333"/>
      <c r="O58" s="333"/>
      <c r="P58" s="333"/>
      <c r="Q58" s="291"/>
    </row>
    <row r="59" spans="1:17" s="336" customFormat="1">
      <c r="A59" s="332"/>
      <c r="B59" s="291"/>
      <c r="C59" s="333"/>
      <c r="D59" s="334"/>
      <c r="E59" s="291"/>
      <c r="F59" s="291"/>
      <c r="G59" s="291"/>
      <c r="H59" s="291"/>
      <c r="I59" s="335"/>
      <c r="J59" s="335"/>
      <c r="K59" s="333"/>
      <c r="L59" s="333"/>
      <c r="M59" s="334"/>
      <c r="N59" s="333"/>
      <c r="O59" s="333"/>
      <c r="P59" s="333"/>
      <c r="Q59" s="291"/>
    </row>
    <row r="60" spans="1:17" s="336" customFormat="1">
      <c r="A60" s="332"/>
      <c r="B60" s="291"/>
      <c r="C60" s="333"/>
      <c r="D60" s="334"/>
      <c r="E60" s="291"/>
      <c r="F60" s="291"/>
      <c r="G60" s="291"/>
      <c r="H60" s="291"/>
      <c r="I60" s="335"/>
      <c r="J60" s="335"/>
      <c r="K60" s="333"/>
      <c r="L60" s="333"/>
      <c r="M60" s="334"/>
      <c r="N60" s="333"/>
      <c r="O60" s="333"/>
      <c r="P60" s="333"/>
      <c r="Q60" s="291"/>
    </row>
    <row r="61" spans="1:17" s="336" customFormat="1">
      <c r="A61" s="332"/>
      <c r="B61" s="291"/>
      <c r="C61" s="333"/>
      <c r="D61" s="334"/>
      <c r="E61" s="291"/>
      <c r="F61" s="291"/>
      <c r="G61" s="291"/>
      <c r="H61" s="291"/>
      <c r="I61" s="335"/>
      <c r="J61" s="335"/>
      <c r="K61" s="333"/>
      <c r="L61" s="333"/>
      <c r="M61" s="334"/>
      <c r="N61" s="333"/>
      <c r="O61" s="333"/>
      <c r="P61" s="333"/>
      <c r="Q61" s="291"/>
    </row>
    <row r="62" spans="1:17" s="336" customFormat="1">
      <c r="A62" s="332"/>
      <c r="B62" s="291"/>
      <c r="C62" s="333"/>
      <c r="D62" s="334"/>
      <c r="E62" s="291"/>
      <c r="F62" s="291"/>
      <c r="G62" s="291"/>
      <c r="H62" s="291"/>
      <c r="I62" s="335"/>
      <c r="J62" s="335"/>
      <c r="K62" s="333"/>
      <c r="L62" s="333"/>
      <c r="M62" s="334"/>
      <c r="N62" s="333"/>
      <c r="O62" s="333"/>
      <c r="P62" s="333"/>
      <c r="Q62" s="291"/>
    </row>
    <row r="63" spans="1:17" s="336" customFormat="1">
      <c r="A63" s="332"/>
      <c r="B63" s="291"/>
      <c r="C63" s="333"/>
      <c r="D63" s="334"/>
      <c r="E63" s="291"/>
      <c r="F63" s="291"/>
      <c r="G63" s="291"/>
      <c r="H63" s="291"/>
      <c r="I63" s="335"/>
      <c r="J63" s="335"/>
      <c r="K63" s="333"/>
      <c r="L63" s="333"/>
      <c r="M63" s="334"/>
      <c r="N63" s="333"/>
      <c r="O63" s="333"/>
      <c r="P63" s="333"/>
      <c r="Q63" s="291"/>
    </row>
    <row r="64" spans="1:17" s="336" customFormat="1">
      <c r="A64" s="332"/>
      <c r="B64" s="291"/>
      <c r="C64" s="333"/>
      <c r="D64" s="334"/>
      <c r="E64" s="291"/>
      <c r="F64" s="291"/>
      <c r="G64" s="291"/>
      <c r="H64" s="291"/>
      <c r="I64" s="335"/>
      <c r="J64" s="335"/>
      <c r="K64" s="333"/>
      <c r="L64" s="333"/>
      <c r="M64" s="334"/>
      <c r="N64" s="333"/>
      <c r="O64" s="333"/>
      <c r="P64" s="333"/>
      <c r="Q64" s="291"/>
    </row>
    <row r="65" spans="1:17" s="336" customFormat="1">
      <c r="A65" s="332"/>
      <c r="B65" s="291"/>
      <c r="C65" s="333"/>
      <c r="D65" s="334"/>
      <c r="E65" s="291"/>
      <c r="F65" s="291"/>
      <c r="G65" s="291"/>
      <c r="H65" s="291"/>
      <c r="I65" s="335"/>
      <c r="J65" s="335"/>
      <c r="K65" s="333"/>
      <c r="L65" s="333"/>
      <c r="M65" s="334"/>
      <c r="N65" s="333"/>
      <c r="O65" s="333"/>
      <c r="P65" s="333"/>
      <c r="Q65" s="291"/>
    </row>
    <row r="66" spans="1:17" s="336" customFormat="1">
      <c r="A66" s="332"/>
      <c r="B66" s="291"/>
      <c r="C66" s="333"/>
      <c r="D66" s="334"/>
      <c r="E66" s="291"/>
      <c r="F66" s="291"/>
      <c r="G66" s="291"/>
      <c r="H66" s="291"/>
      <c r="I66" s="335"/>
      <c r="J66" s="335"/>
      <c r="K66" s="333"/>
      <c r="L66" s="333"/>
      <c r="M66" s="334"/>
      <c r="N66" s="333"/>
      <c r="O66" s="333"/>
      <c r="P66" s="333"/>
      <c r="Q66" s="291"/>
    </row>
    <row r="67" spans="1:17" s="336" customFormat="1">
      <c r="A67" s="332"/>
      <c r="B67" s="291"/>
      <c r="C67" s="333"/>
      <c r="D67" s="334"/>
      <c r="E67" s="291"/>
      <c r="F67" s="291"/>
      <c r="G67" s="291"/>
      <c r="H67" s="291"/>
      <c r="I67" s="335"/>
      <c r="J67" s="335"/>
      <c r="K67" s="333"/>
      <c r="L67" s="333"/>
      <c r="M67" s="334"/>
      <c r="N67" s="333"/>
      <c r="O67" s="333"/>
      <c r="P67" s="333"/>
      <c r="Q67" s="291"/>
    </row>
    <row r="68" spans="1:17" s="336" customFormat="1">
      <c r="A68" s="332"/>
      <c r="B68" s="291"/>
      <c r="C68" s="333"/>
      <c r="D68" s="334"/>
      <c r="E68" s="291"/>
      <c r="F68" s="291"/>
      <c r="G68" s="291"/>
      <c r="H68" s="291"/>
      <c r="I68" s="335"/>
      <c r="J68" s="335"/>
      <c r="K68" s="333"/>
      <c r="L68" s="333"/>
      <c r="M68" s="334"/>
      <c r="N68" s="333"/>
      <c r="O68" s="333"/>
      <c r="P68" s="333"/>
      <c r="Q68" s="291"/>
    </row>
    <row r="69" spans="1:17" s="336" customFormat="1">
      <c r="A69" s="332"/>
      <c r="B69" s="291"/>
      <c r="C69" s="333"/>
      <c r="D69" s="334"/>
      <c r="E69" s="291"/>
      <c r="F69" s="291"/>
      <c r="G69" s="291"/>
      <c r="H69" s="291"/>
      <c r="I69" s="335"/>
      <c r="J69" s="335"/>
      <c r="K69" s="333"/>
      <c r="L69" s="333"/>
      <c r="M69" s="334"/>
      <c r="N69" s="333"/>
      <c r="O69" s="333"/>
      <c r="P69" s="333"/>
      <c r="Q69" s="291"/>
    </row>
    <row r="70" spans="1:17" s="336" customFormat="1">
      <c r="A70" s="332"/>
      <c r="B70" s="291"/>
      <c r="C70" s="333"/>
      <c r="D70" s="334"/>
      <c r="E70" s="291"/>
      <c r="F70" s="291"/>
      <c r="G70" s="291"/>
      <c r="H70" s="291"/>
      <c r="I70" s="335"/>
      <c r="J70" s="335"/>
      <c r="K70" s="333"/>
      <c r="L70" s="333"/>
      <c r="M70" s="334"/>
      <c r="N70" s="333"/>
      <c r="O70" s="333"/>
      <c r="P70" s="333"/>
      <c r="Q70" s="291"/>
    </row>
    <row r="71" spans="1:17" s="336" customFormat="1">
      <c r="A71" s="332"/>
      <c r="B71" s="291"/>
      <c r="C71" s="333"/>
      <c r="D71" s="334"/>
      <c r="E71" s="291"/>
      <c r="F71" s="291"/>
      <c r="G71" s="291"/>
      <c r="H71" s="291"/>
      <c r="I71" s="335"/>
      <c r="J71" s="335"/>
      <c r="K71" s="333"/>
      <c r="L71" s="333"/>
      <c r="M71" s="334"/>
      <c r="N71" s="333"/>
      <c r="O71" s="333"/>
      <c r="P71" s="333"/>
      <c r="Q71" s="291"/>
    </row>
    <row r="72" spans="1:17" s="336" customFormat="1">
      <c r="A72" s="332"/>
      <c r="B72" s="291"/>
      <c r="C72" s="333"/>
      <c r="D72" s="334"/>
      <c r="E72" s="291"/>
      <c r="F72" s="291"/>
      <c r="G72" s="291"/>
      <c r="H72" s="291"/>
      <c r="I72" s="335"/>
      <c r="J72" s="335"/>
      <c r="K72" s="333"/>
      <c r="L72" s="333"/>
      <c r="M72" s="334"/>
      <c r="N72" s="333"/>
      <c r="O72" s="333"/>
      <c r="P72" s="333"/>
      <c r="Q72" s="291"/>
    </row>
    <row r="73" spans="1:17" s="336" customFormat="1">
      <c r="A73" s="332"/>
      <c r="B73" s="291"/>
      <c r="C73" s="333"/>
      <c r="D73" s="334"/>
      <c r="E73" s="291"/>
      <c r="F73" s="291"/>
      <c r="G73" s="291"/>
      <c r="H73" s="291"/>
      <c r="I73" s="335"/>
      <c r="J73" s="335"/>
      <c r="K73" s="333"/>
      <c r="L73" s="333"/>
      <c r="M73" s="334"/>
      <c r="N73" s="333"/>
      <c r="O73" s="333"/>
      <c r="P73" s="333"/>
      <c r="Q73" s="291"/>
    </row>
    <row r="74" spans="1:17" s="336" customFormat="1">
      <c r="A74" s="332"/>
      <c r="B74" s="291"/>
      <c r="C74" s="333"/>
      <c r="D74" s="334"/>
      <c r="E74" s="291"/>
      <c r="F74" s="291"/>
      <c r="G74" s="291"/>
      <c r="H74" s="291"/>
      <c r="I74" s="335"/>
      <c r="J74" s="335"/>
      <c r="K74" s="333"/>
      <c r="L74" s="333"/>
      <c r="M74" s="334"/>
      <c r="N74" s="333"/>
      <c r="O74" s="333"/>
      <c r="P74" s="333"/>
      <c r="Q74" s="291"/>
    </row>
    <row r="75" spans="1:17" s="336" customFormat="1">
      <c r="A75" s="332"/>
      <c r="B75" s="291"/>
      <c r="C75" s="333"/>
      <c r="D75" s="334"/>
      <c r="E75" s="291"/>
      <c r="F75" s="291"/>
      <c r="G75" s="291"/>
      <c r="H75" s="291"/>
      <c r="I75" s="335"/>
      <c r="J75" s="335"/>
      <c r="K75" s="333"/>
      <c r="L75" s="333"/>
      <c r="M75" s="334"/>
      <c r="N75" s="333"/>
      <c r="O75" s="333"/>
      <c r="P75" s="333"/>
      <c r="Q75" s="291"/>
    </row>
    <row r="76" spans="1:17" s="336" customFormat="1">
      <c r="A76" s="332"/>
      <c r="B76" s="291"/>
      <c r="C76" s="333"/>
      <c r="D76" s="334"/>
      <c r="E76" s="291"/>
      <c r="F76" s="291"/>
      <c r="G76" s="291"/>
      <c r="H76" s="291"/>
      <c r="I76" s="335"/>
      <c r="J76" s="335"/>
      <c r="K76" s="333"/>
      <c r="L76" s="333"/>
      <c r="M76" s="334"/>
      <c r="N76" s="333"/>
      <c r="O76" s="333"/>
      <c r="P76" s="333"/>
      <c r="Q76" s="291"/>
    </row>
    <row r="77" spans="1:17" s="336" customFormat="1">
      <c r="A77" s="332"/>
      <c r="B77" s="291"/>
      <c r="C77" s="333"/>
      <c r="D77" s="334"/>
      <c r="E77" s="291"/>
      <c r="F77" s="291"/>
      <c r="G77" s="291"/>
      <c r="H77" s="291"/>
      <c r="I77" s="335"/>
      <c r="J77" s="335"/>
      <c r="K77" s="333"/>
      <c r="L77" s="333"/>
      <c r="M77" s="334"/>
      <c r="N77" s="333"/>
      <c r="O77" s="333"/>
      <c r="P77" s="333"/>
      <c r="Q77" s="291"/>
    </row>
    <row r="78" spans="1:17" s="336" customFormat="1">
      <c r="A78" s="332"/>
      <c r="B78" s="291"/>
      <c r="C78" s="333"/>
      <c r="D78" s="334"/>
      <c r="E78" s="291"/>
      <c r="F78" s="291"/>
      <c r="G78" s="291"/>
      <c r="H78" s="291"/>
      <c r="I78" s="335"/>
      <c r="J78" s="335"/>
      <c r="K78" s="333"/>
      <c r="L78" s="333"/>
      <c r="M78" s="334"/>
      <c r="N78" s="333"/>
      <c r="O78" s="333"/>
      <c r="P78" s="333"/>
      <c r="Q78" s="291"/>
    </row>
    <row r="79" spans="1:17" s="336" customFormat="1">
      <c r="A79" s="332"/>
      <c r="B79" s="291"/>
      <c r="C79" s="333"/>
      <c r="D79" s="334"/>
      <c r="E79" s="291"/>
      <c r="F79" s="291"/>
      <c r="G79" s="291"/>
      <c r="H79" s="291"/>
      <c r="I79" s="335"/>
      <c r="J79" s="335"/>
      <c r="K79" s="333"/>
      <c r="L79" s="333"/>
      <c r="M79" s="334"/>
      <c r="N79" s="333"/>
      <c r="O79" s="333"/>
      <c r="P79" s="333"/>
      <c r="Q79" s="291"/>
    </row>
    <row r="80" spans="1:17" s="336" customFormat="1">
      <c r="A80" s="332"/>
      <c r="B80" s="291"/>
      <c r="C80" s="333"/>
      <c r="D80" s="334"/>
      <c r="E80" s="291"/>
      <c r="F80" s="291"/>
      <c r="G80" s="291"/>
      <c r="H80" s="291"/>
      <c r="I80" s="335"/>
      <c r="J80" s="335"/>
      <c r="K80" s="333"/>
      <c r="L80" s="333"/>
      <c r="M80" s="334"/>
      <c r="N80" s="333"/>
      <c r="O80" s="333"/>
      <c r="P80" s="333"/>
      <c r="Q80" s="291"/>
    </row>
    <row r="81" spans="1:17" s="336" customFormat="1">
      <c r="A81" s="332"/>
      <c r="B81" s="291"/>
      <c r="C81" s="333"/>
      <c r="D81" s="334"/>
      <c r="E81" s="291"/>
      <c r="F81" s="291"/>
      <c r="G81" s="291"/>
      <c r="H81" s="291"/>
      <c r="I81" s="335"/>
      <c r="J81" s="335"/>
      <c r="K81" s="333"/>
      <c r="L81" s="333"/>
      <c r="M81" s="334"/>
      <c r="N81" s="333"/>
      <c r="O81" s="333"/>
      <c r="P81" s="333"/>
      <c r="Q81" s="291"/>
    </row>
    <row r="82" spans="1:17" s="336" customFormat="1">
      <c r="A82" s="332"/>
      <c r="B82" s="291"/>
      <c r="C82" s="333"/>
      <c r="D82" s="334"/>
      <c r="E82" s="291"/>
      <c r="F82" s="291"/>
      <c r="G82" s="291"/>
      <c r="H82" s="291"/>
      <c r="I82" s="335"/>
      <c r="J82" s="335"/>
      <c r="K82" s="333"/>
      <c r="L82" s="333"/>
      <c r="M82" s="334"/>
      <c r="N82" s="333"/>
      <c r="O82" s="333"/>
      <c r="P82" s="333"/>
      <c r="Q82" s="291"/>
    </row>
    <row r="83" spans="1:17" s="336" customFormat="1">
      <c r="A83" s="332"/>
      <c r="B83" s="291"/>
      <c r="C83" s="333"/>
      <c r="D83" s="334"/>
      <c r="E83" s="291"/>
      <c r="F83" s="291"/>
      <c r="G83" s="291"/>
      <c r="H83" s="291"/>
      <c r="I83" s="335"/>
      <c r="J83" s="335"/>
      <c r="K83" s="333"/>
      <c r="L83" s="333"/>
      <c r="M83" s="334"/>
      <c r="N83" s="333"/>
      <c r="O83" s="333"/>
      <c r="P83" s="333"/>
      <c r="Q83" s="291"/>
    </row>
    <row r="84" spans="1:17" s="336" customFormat="1">
      <c r="A84" s="332"/>
      <c r="B84" s="291"/>
      <c r="C84" s="333"/>
      <c r="D84" s="334"/>
      <c r="E84" s="291"/>
      <c r="F84" s="291"/>
      <c r="G84" s="291"/>
      <c r="H84" s="291"/>
      <c r="I84" s="335"/>
      <c r="J84" s="335"/>
      <c r="K84" s="333"/>
      <c r="L84" s="333"/>
      <c r="M84" s="334"/>
      <c r="N84" s="333"/>
      <c r="O84" s="333"/>
      <c r="P84" s="333"/>
      <c r="Q84" s="291"/>
    </row>
    <row r="85" spans="1:17" s="336" customFormat="1">
      <c r="A85" s="332"/>
      <c r="B85" s="291"/>
      <c r="C85" s="333"/>
      <c r="D85" s="334"/>
      <c r="E85" s="291"/>
      <c r="F85" s="291"/>
      <c r="G85" s="291"/>
      <c r="H85" s="291"/>
      <c r="I85" s="335"/>
      <c r="J85" s="335"/>
      <c r="K85" s="333"/>
      <c r="L85" s="333"/>
      <c r="M85" s="334"/>
      <c r="N85" s="333"/>
      <c r="O85" s="333"/>
      <c r="P85" s="333"/>
      <c r="Q85" s="291"/>
    </row>
    <row r="86" spans="1:17" s="336" customFormat="1">
      <c r="A86" s="332"/>
      <c r="B86" s="291"/>
      <c r="C86" s="333"/>
      <c r="D86" s="334"/>
      <c r="E86" s="291"/>
      <c r="F86" s="291"/>
      <c r="G86" s="291"/>
      <c r="H86" s="291"/>
      <c r="I86" s="335"/>
      <c r="J86" s="335"/>
      <c r="K86" s="333"/>
      <c r="L86" s="333"/>
      <c r="M86" s="334"/>
      <c r="N86" s="333"/>
      <c r="O86" s="333"/>
      <c r="P86" s="333"/>
      <c r="Q86" s="291"/>
    </row>
    <row r="87" spans="1:17" s="336" customFormat="1">
      <c r="A87" s="332"/>
      <c r="B87" s="291"/>
      <c r="C87" s="333"/>
      <c r="D87" s="334"/>
      <c r="E87" s="291"/>
      <c r="F87" s="291"/>
      <c r="G87" s="291"/>
      <c r="H87" s="291"/>
      <c r="I87" s="335"/>
      <c r="J87" s="335"/>
      <c r="K87" s="333"/>
      <c r="L87" s="333"/>
      <c r="M87" s="334"/>
      <c r="N87" s="333"/>
      <c r="O87" s="333"/>
      <c r="P87" s="333"/>
      <c r="Q87" s="291"/>
    </row>
    <row r="88" spans="1:17" s="336" customFormat="1">
      <c r="A88" s="332"/>
      <c r="B88" s="291"/>
      <c r="C88" s="333"/>
      <c r="D88" s="334"/>
      <c r="E88" s="291"/>
      <c r="F88" s="291"/>
      <c r="G88" s="291"/>
      <c r="H88" s="291"/>
      <c r="I88" s="335"/>
      <c r="J88" s="335"/>
      <c r="K88" s="333"/>
      <c r="L88" s="333"/>
      <c r="M88" s="334"/>
      <c r="N88" s="333"/>
      <c r="O88" s="333"/>
      <c r="P88" s="333"/>
      <c r="Q88" s="291"/>
    </row>
    <row r="89" spans="1:17" s="336" customFormat="1">
      <c r="A89" s="332"/>
      <c r="B89" s="291"/>
      <c r="C89" s="333"/>
      <c r="D89" s="334"/>
      <c r="E89" s="291"/>
      <c r="F89" s="291"/>
      <c r="G89" s="291"/>
      <c r="H89" s="291"/>
      <c r="I89" s="335"/>
      <c r="J89" s="335"/>
      <c r="K89" s="333"/>
      <c r="L89" s="333"/>
      <c r="M89" s="334"/>
      <c r="N89" s="333"/>
      <c r="O89" s="333"/>
      <c r="P89" s="333"/>
      <c r="Q89" s="291"/>
    </row>
    <row r="90" spans="1:17" s="336" customFormat="1">
      <c r="A90" s="332"/>
      <c r="B90" s="291"/>
      <c r="C90" s="333"/>
      <c r="D90" s="334"/>
      <c r="E90" s="291"/>
      <c r="F90" s="291"/>
      <c r="G90" s="291"/>
      <c r="H90" s="291"/>
      <c r="I90" s="335"/>
      <c r="J90" s="335"/>
      <c r="K90" s="333"/>
      <c r="L90" s="333"/>
      <c r="M90" s="334"/>
      <c r="N90" s="333"/>
      <c r="O90" s="333"/>
      <c r="P90" s="333"/>
      <c r="Q90" s="291"/>
    </row>
    <row r="91" spans="1:17" s="336" customFormat="1">
      <c r="A91" s="332"/>
      <c r="B91" s="291"/>
      <c r="C91" s="333"/>
      <c r="D91" s="334"/>
      <c r="E91" s="291"/>
      <c r="F91" s="291"/>
      <c r="G91" s="291"/>
      <c r="H91" s="291"/>
      <c r="I91" s="335"/>
      <c r="J91" s="335"/>
      <c r="K91" s="333"/>
      <c r="L91" s="333"/>
      <c r="M91" s="334"/>
      <c r="N91" s="333"/>
      <c r="O91" s="333"/>
      <c r="P91" s="333"/>
      <c r="Q91" s="291"/>
    </row>
    <row r="92" spans="1:17" s="336" customFormat="1">
      <c r="A92" s="332"/>
      <c r="B92" s="291"/>
      <c r="C92" s="333"/>
      <c r="D92" s="334"/>
      <c r="E92" s="291"/>
      <c r="F92" s="291"/>
      <c r="G92" s="291"/>
      <c r="H92" s="291"/>
      <c r="I92" s="335"/>
      <c r="J92" s="335"/>
      <c r="K92" s="333"/>
      <c r="L92" s="333"/>
      <c r="M92" s="334"/>
      <c r="N92" s="333"/>
      <c r="O92" s="333"/>
      <c r="P92" s="333"/>
      <c r="Q92" s="291"/>
    </row>
    <row r="93" spans="1:17" s="336" customFormat="1">
      <c r="A93" s="332"/>
      <c r="B93" s="291"/>
      <c r="C93" s="333"/>
      <c r="D93" s="334"/>
      <c r="E93" s="291"/>
      <c r="F93" s="291"/>
      <c r="G93" s="291"/>
      <c r="H93" s="291"/>
      <c r="I93" s="335"/>
      <c r="J93" s="335"/>
      <c r="K93" s="333"/>
      <c r="L93" s="333"/>
      <c r="M93" s="334"/>
      <c r="N93" s="333"/>
      <c r="O93" s="333"/>
      <c r="P93" s="333"/>
      <c r="Q93" s="291"/>
    </row>
    <row r="94" spans="1:17" s="336" customFormat="1">
      <c r="A94" s="332"/>
      <c r="B94" s="291"/>
      <c r="C94" s="333"/>
      <c r="D94" s="334"/>
      <c r="E94" s="291"/>
      <c r="F94" s="291"/>
      <c r="G94" s="291"/>
      <c r="H94" s="291"/>
      <c r="I94" s="335"/>
      <c r="J94" s="335"/>
      <c r="K94" s="333"/>
      <c r="L94" s="333"/>
      <c r="M94" s="334"/>
      <c r="N94" s="333"/>
      <c r="O94" s="333"/>
      <c r="P94" s="333"/>
      <c r="Q94" s="291"/>
    </row>
    <row r="95" spans="1:17" s="336" customFormat="1">
      <c r="A95" s="332"/>
      <c r="B95" s="291"/>
      <c r="C95" s="333"/>
      <c r="D95" s="334"/>
      <c r="E95" s="291"/>
      <c r="F95" s="291"/>
      <c r="G95" s="291"/>
      <c r="H95" s="291"/>
      <c r="I95" s="335"/>
      <c r="J95" s="335"/>
      <c r="K95" s="333"/>
      <c r="L95" s="333"/>
      <c r="M95" s="334"/>
      <c r="N95" s="333"/>
      <c r="O95" s="333"/>
      <c r="P95" s="333"/>
      <c r="Q95" s="291"/>
    </row>
    <row r="96" spans="1:17" s="336" customFormat="1">
      <c r="A96" s="332"/>
      <c r="B96" s="291"/>
      <c r="C96" s="333"/>
      <c r="D96" s="334"/>
      <c r="E96" s="291"/>
      <c r="F96" s="291"/>
      <c r="G96" s="291"/>
      <c r="H96" s="291"/>
      <c r="I96" s="335"/>
      <c r="J96" s="335"/>
      <c r="K96" s="333"/>
      <c r="L96" s="333"/>
      <c r="M96" s="334"/>
      <c r="N96" s="333"/>
      <c r="O96" s="333"/>
      <c r="P96" s="333"/>
      <c r="Q96" s="291"/>
    </row>
    <row r="97" spans="1:17" s="336" customFormat="1">
      <c r="A97" s="332"/>
      <c r="B97" s="291"/>
      <c r="C97" s="333"/>
      <c r="D97" s="334"/>
      <c r="E97" s="291"/>
      <c r="F97" s="291"/>
      <c r="G97" s="291"/>
      <c r="H97" s="291"/>
      <c r="I97" s="335"/>
      <c r="J97" s="335"/>
      <c r="K97" s="333"/>
      <c r="L97" s="333"/>
      <c r="M97" s="334"/>
      <c r="N97" s="333"/>
      <c r="O97" s="333"/>
      <c r="P97" s="333"/>
      <c r="Q97" s="291"/>
    </row>
    <row r="98" spans="1:17" s="336" customFormat="1">
      <c r="A98" s="332"/>
      <c r="B98" s="291"/>
      <c r="C98" s="333"/>
      <c r="D98" s="334"/>
      <c r="E98" s="291"/>
      <c r="F98" s="291"/>
      <c r="G98" s="291"/>
      <c r="H98" s="291"/>
      <c r="I98" s="335"/>
      <c r="J98" s="335"/>
      <c r="K98" s="333"/>
      <c r="L98" s="333"/>
      <c r="M98" s="334"/>
      <c r="N98" s="333"/>
      <c r="O98" s="333"/>
      <c r="P98" s="333"/>
      <c r="Q98" s="291"/>
    </row>
    <row r="99" spans="1:17" s="336" customFormat="1">
      <c r="A99" s="332"/>
      <c r="B99" s="291"/>
      <c r="C99" s="333"/>
      <c r="D99" s="334"/>
      <c r="E99" s="291"/>
      <c r="F99" s="291"/>
      <c r="G99" s="291"/>
      <c r="H99" s="291"/>
      <c r="I99" s="335"/>
      <c r="J99" s="335"/>
      <c r="K99" s="333"/>
      <c r="L99" s="333"/>
      <c r="M99" s="334"/>
      <c r="N99" s="333"/>
      <c r="O99" s="333"/>
      <c r="P99" s="333"/>
      <c r="Q99" s="291"/>
    </row>
    <row r="100" spans="1:17" s="336" customFormat="1">
      <c r="A100" s="332"/>
      <c r="B100" s="291"/>
      <c r="C100" s="333"/>
      <c r="D100" s="334"/>
      <c r="E100" s="291"/>
      <c r="F100" s="291"/>
      <c r="G100" s="291"/>
      <c r="H100" s="291"/>
      <c r="I100" s="335"/>
      <c r="J100" s="335"/>
      <c r="K100" s="333"/>
      <c r="L100" s="333"/>
      <c r="M100" s="334"/>
      <c r="N100" s="333"/>
      <c r="O100" s="333"/>
      <c r="P100" s="333"/>
      <c r="Q100" s="291"/>
    </row>
    <row r="101" spans="1:17" s="336" customFormat="1">
      <c r="A101" s="332"/>
      <c r="B101" s="291"/>
      <c r="C101" s="333"/>
      <c r="D101" s="334"/>
      <c r="E101" s="291"/>
      <c r="F101" s="291"/>
      <c r="G101" s="291"/>
      <c r="H101" s="291"/>
      <c r="I101" s="335"/>
      <c r="J101" s="335"/>
      <c r="K101" s="333"/>
      <c r="L101" s="333"/>
      <c r="M101" s="334"/>
      <c r="N101" s="333"/>
      <c r="O101" s="333"/>
      <c r="P101" s="333"/>
      <c r="Q101" s="291"/>
    </row>
    <row r="102" spans="1:17" s="336" customFormat="1">
      <c r="A102" s="332"/>
      <c r="B102" s="291"/>
      <c r="C102" s="333"/>
      <c r="D102" s="334"/>
      <c r="E102" s="291"/>
      <c r="F102" s="291"/>
      <c r="G102" s="291"/>
      <c r="H102" s="291"/>
      <c r="I102" s="335"/>
      <c r="J102" s="335"/>
      <c r="K102" s="333"/>
      <c r="L102" s="333"/>
      <c r="M102" s="334"/>
      <c r="N102" s="333"/>
      <c r="O102" s="333"/>
      <c r="P102" s="333"/>
      <c r="Q102" s="291"/>
    </row>
    <row r="103" spans="1:17" s="336" customFormat="1">
      <c r="A103" s="332"/>
      <c r="B103" s="291"/>
      <c r="C103" s="333"/>
      <c r="D103" s="334"/>
      <c r="E103" s="291"/>
      <c r="F103" s="291"/>
      <c r="G103" s="291"/>
      <c r="H103" s="291"/>
      <c r="I103" s="335"/>
      <c r="J103" s="335"/>
      <c r="K103" s="333"/>
      <c r="L103" s="333"/>
      <c r="M103" s="334"/>
      <c r="N103" s="333"/>
      <c r="O103" s="333"/>
      <c r="P103" s="333"/>
      <c r="Q103" s="291"/>
    </row>
    <row r="104" spans="1:17" s="336" customFormat="1">
      <c r="A104" s="332"/>
      <c r="B104" s="291"/>
      <c r="C104" s="333"/>
      <c r="D104" s="334"/>
      <c r="E104" s="291"/>
      <c r="F104" s="291"/>
      <c r="G104" s="291"/>
      <c r="H104" s="291"/>
      <c r="I104" s="335"/>
      <c r="J104" s="335"/>
      <c r="K104" s="333"/>
      <c r="L104" s="333"/>
      <c r="M104" s="334"/>
      <c r="N104" s="333"/>
      <c r="O104" s="333"/>
      <c r="P104" s="333"/>
      <c r="Q104" s="291"/>
    </row>
    <row r="105" spans="1:17" s="336" customFormat="1">
      <c r="A105" s="332"/>
      <c r="B105" s="291"/>
      <c r="C105" s="333"/>
      <c r="D105" s="334"/>
      <c r="E105" s="291"/>
      <c r="F105" s="291"/>
      <c r="G105" s="291"/>
      <c r="H105" s="291"/>
      <c r="I105" s="335"/>
      <c r="J105" s="335"/>
      <c r="K105" s="333"/>
      <c r="L105" s="333"/>
      <c r="M105" s="334"/>
      <c r="N105" s="333"/>
      <c r="O105" s="333"/>
      <c r="P105" s="333"/>
      <c r="Q105" s="291"/>
    </row>
    <row r="106" spans="1:17" s="336" customFormat="1">
      <c r="A106" s="332"/>
      <c r="B106" s="291"/>
      <c r="C106" s="333"/>
      <c r="D106" s="334"/>
      <c r="E106" s="291"/>
      <c r="F106" s="291"/>
      <c r="G106" s="291"/>
      <c r="H106" s="291"/>
      <c r="I106" s="335"/>
      <c r="J106" s="335"/>
      <c r="K106" s="333"/>
      <c r="L106" s="333"/>
      <c r="M106" s="334"/>
      <c r="N106" s="333"/>
      <c r="O106" s="333"/>
      <c r="P106" s="333"/>
      <c r="Q106" s="291"/>
    </row>
    <row r="107" spans="1:17" s="336" customFormat="1">
      <c r="A107" s="332"/>
      <c r="B107" s="291"/>
      <c r="C107" s="333"/>
      <c r="D107" s="334"/>
      <c r="E107" s="291"/>
      <c r="F107" s="291"/>
      <c r="G107" s="291"/>
      <c r="H107" s="291"/>
      <c r="I107" s="335"/>
      <c r="J107" s="335"/>
      <c r="K107" s="333"/>
      <c r="L107" s="333"/>
      <c r="M107" s="334"/>
      <c r="N107" s="333"/>
      <c r="O107" s="333"/>
      <c r="P107" s="333"/>
      <c r="Q107" s="291"/>
    </row>
    <row r="108" spans="1:17" s="336" customFormat="1">
      <c r="A108" s="332"/>
      <c r="B108" s="291"/>
      <c r="C108" s="333"/>
      <c r="D108" s="334"/>
      <c r="E108" s="291"/>
      <c r="F108" s="291"/>
      <c r="G108" s="291"/>
      <c r="H108" s="291"/>
      <c r="I108" s="335"/>
      <c r="J108" s="335"/>
      <c r="K108" s="333"/>
      <c r="L108" s="333"/>
      <c r="M108" s="334"/>
      <c r="N108" s="333"/>
      <c r="O108" s="333"/>
      <c r="P108" s="333"/>
      <c r="Q108" s="291"/>
    </row>
    <row r="109" spans="1:17" s="336" customFormat="1">
      <c r="A109" s="332"/>
      <c r="B109" s="291"/>
      <c r="C109" s="333"/>
      <c r="D109" s="334"/>
      <c r="E109" s="291"/>
      <c r="F109" s="291"/>
      <c r="G109" s="291"/>
      <c r="H109" s="291"/>
      <c r="I109" s="335"/>
      <c r="J109" s="335"/>
      <c r="K109" s="333"/>
      <c r="L109" s="333"/>
      <c r="M109" s="334"/>
      <c r="N109" s="333"/>
      <c r="O109" s="333"/>
      <c r="P109" s="333"/>
      <c r="Q109" s="291"/>
    </row>
    <row r="110" spans="1:17" s="336" customFormat="1">
      <c r="A110" s="332"/>
      <c r="B110" s="291"/>
      <c r="C110" s="333"/>
      <c r="D110" s="334"/>
      <c r="E110" s="291"/>
      <c r="F110" s="291"/>
      <c r="G110" s="291"/>
      <c r="H110" s="291"/>
      <c r="I110" s="335"/>
      <c r="J110" s="335"/>
      <c r="K110" s="333"/>
      <c r="L110" s="333"/>
      <c r="M110" s="334"/>
      <c r="N110" s="333"/>
      <c r="O110" s="333"/>
      <c r="P110" s="333"/>
      <c r="Q110" s="291"/>
    </row>
    <row r="111" spans="1:17" s="336" customFormat="1">
      <c r="A111" s="332"/>
      <c r="B111" s="291"/>
      <c r="C111" s="333"/>
      <c r="D111" s="334"/>
      <c r="E111" s="291"/>
      <c r="F111" s="291"/>
      <c r="G111" s="291"/>
      <c r="H111" s="291"/>
      <c r="I111" s="335"/>
      <c r="J111" s="335"/>
      <c r="K111" s="333"/>
      <c r="L111" s="333"/>
      <c r="M111" s="334"/>
      <c r="N111" s="333"/>
      <c r="O111" s="333"/>
      <c r="P111" s="333"/>
      <c r="Q111" s="291"/>
    </row>
    <row r="112" spans="1:17" s="336" customFormat="1">
      <c r="A112" s="332"/>
      <c r="B112" s="291"/>
      <c r="C112" s="333"/>
      <c r="D112" s="334"/>
      <c r="E112" s="291"/>
      <c r="F112" s="291"/>
      <c r="G112" s="291"/>
      <c r="H112" s="291"/>
      <c r="I112" s="335"/>
      <c r="J112" s="335"/>
      <c r="K112" s="333"/>
      <c r="L112" s="333"/>
      <c r="M112" s="334"/>
      <c r="N112" s="333"/>
      <c r="O112" s="333"/>
      <c r="P112" s="333"/>
      <c r="Q112" s="291"/>
    </row>
    <row r="113" spans="1:17" s="336" customFormat="1">
      <c r="A113" s="332"/>
      <c r="B113" s="291"/>
      <c r="C113" s="333"/>
      <c r="D113" s="334"/>
      <c r="E113" s="291"/>
      <c r="F113" s="291"/>
      <c r="G113" s="291"/>
      <c r="H113" s="291"/>
      <c r="I113" s="335"/>
      <c r="J113" s="335"/>
      <c r="K113" s="333"/>
      <c r="L113" s="333"/>
      <c r="M113" s="334"/>
      <c r="N113" s="333"/>
      <c r="O113" s="333"/>
      <c r="P113" s="333"/>
      <c r="Q113" s="291"/>
    </row>
    <row r="114" spans="1:17" s="336" customFormat="1">
      <c r="A114" s="332"/>
      <c r="B114" s="291"/>
      <c r="C114" s="333"/>
      <c r="D114" s="334"/>
      <c r="E114" s="291"/>
      <c r="F114" s="291"/>
      <c r="G114" s="291"/>
      <c r="H114" s="291"/>
      <c r="I114" s="335"/>
      <c r="J114" s="335"/>
      <c r="K114" s="333"/>
      <c r="L114" s="333"/>
      <c r="M114" s="334"/>
      <c r="N114" s="333"/>
      <c r="O114" s="333"/>
      <c r="P114" s="333"/>
      <c r="Q114" s="291"/>
    </row>
    <row r="115" spans="1:17" s="336" customFormat="1">
      <c r="A115" s="332"/>
      <c r="B115" s="291"/>
      <c r="C115" s="333"/>
      <c r="D115" s="334"/>
      <c r="E115" s="291"/>
      <c r="F115" s="291"/>
      <c r="G115" s="291"/>
      <c r="H115" s="291"/>
      <c r="I115" s="335"/>
      <c r="J115" s="335"/>
      <c r="K115" s="333"/>
      <c r="L115" s="333"/>
      <c r="M115" s="334"/>
      <c r="N115" s="333"/>
      <c r="O115" s="333"/>
      <c r="P115" s="333"/>
      <c r="Q115" s="291"/>
    </row>
    <row r="116" spans="1:17" s="336" customFormat="1">
      <c r="A116" s="332"/>
      <c r="B116" s="291"/>
      <c r="C116" s="333"/>
      <c r="D116" s="334"/>
      <c r="E116" s="291"/>
      <c r="F116" s="291"/>
      <c r="G116" s="291"/>
      <c r="H116" s="291"/>
      <c r="I116" s="335"/>
      <c r="J116" s="335"/>
      <c r="K116" s="333"/>
      <c r="L116" s="333"/>
      <c r="M116" s="334"/>
      <c r="N116" s="333"/>
      <c r="O116" s="333"/>
      <c r="P116" s="333"/>
      <c r="Q116" s="291"/>
    </row>
    <row r="117" spans="1:17" s="336" customFormat="1">
      <c r="A117" s="332"/>
      <c r="B117" s="291"/>
      <c r="C117" s="333"/>
      <c r="D117" s="334"/>
      <c r="E117" s="291"/>
      <c r="F117" s="291"/>
      <c r="G117" s="291"/>
      <c r="H117" s="291"/>
      <c r="I117" s="335"/>
      <c r="J117" s="335"/>
      <c r="K117" s="333"/>
      <c r="L117" s="333"/>
      <c r="M117" s="334"/>
      <c r="N117" s="333"/>
      <c r="O117" s="333"/>
      <c r="P117" s="333"/>
      <c r="Q117" s="291"/>
    </row>
    <row r="118" spans="1:17" s="336" customFormat="1">
      <c r="A118" s="332"/>
      <c r="B118" s="291"/>
      <c r="C118" s="333"/>
      <c r="D118" s="334"/>
      <c r="E118" s="291"/>
      <c r="F118" s="291"/>
      <c r="G118" s="291"/>
      <c r="H118" s="291"/>
      <c r="I118" s="335"/>
      <c r="J118" s="335"/>
      <c r="K118" s="333"/>
      <c r="L118" s="333"/>
      <c r="M118" s="334"/>
      <c r="N118" s="333"/>
      <c r="O118" s="333"/>
      <c r="P118" s="333"/>
      <c r="Q118" s="291"/>
    </row>
    <row r="119" spans="1:17" s="336" customFormat="1">
      <c r="A119" s="332"/>
      <c r="B119" s="291"/>
      <c r="C119" s="333"/>
      <c r="D119" s="334"/>
      <c r="E119" s="291"/>
      <c r="F119" s="291"/>
      <c r="G119" s="291"/>
      <c r="H119" s="291"/>
      <c r="I119" s="335"/>
      <c r="J119" s="335"/>
      <c r="K119" s="333"/>
      <c r="L119" s="333"/>
      <c r="M119" s="334"/>
      <c r="N119" s="333"/>
      <c r="O119" s="333"/>
      <c r="P119" s="333"/>
      <c r="Q119" s="291"/>
    </row>
    <row r="120" spans="1:17" s="336" customFormat="1">
      <c r="A120" s="332"/>
      <c r="B120" s="291"/>
      <c r="C120" s="333"/>
      <c r="D120" s="334"/>
      <c r="E120" s="291"/>
      <c r="F120" s="291"/>
      <c r="G120" s="291"/>
      <c r="H120" s="291"/>
      <c r="I120" s="335"/>
      <c r="J120" s="335"/>
      <c r="K120" s="333"/>
      <c r="L120" s="333"/>
      <c r="M120" s="334"/>
      <c r="N120" s="333"/>
      <c r="O120" s="333"/>
      <c r="P120" s="333"/>
      <c r="Q120" s="291"/>
    </row>
    <row r="121" spans="1:17" s="336" customFormat="1">
      <c r="A121" s="332"/>
      <c r="B121" s="291"/>
      <c r="C121" s="333"/>
      <c r="D121" s="334"/>
      <c r="E121" s="291"/>
      <c r="F121" s="291"/>
      <c r="G121" s="291"/>
      <c r="H121" s="291"/>
      <c r="I121" s="335"/>
      <c r="J121" s="335"/>
      <c r="K121" s="333"/>
      <c r="L121" s="333"/>
      <c r="M121" s="334"/>
      <c r="N121" s="333"/>
      <c r="O121" s="333"/>
      <c r="P121" s="333"/>
      <c r="Q121" s="291"/>
    </row>
    <row r="122" spans="1:17" s="336" customFormat="1">
      <c r="A122" s="332"/>
      <c r="B122" s="291"/>
      <c r="C122" s="333"/>
      <c r="D122" s="334"/>
      <c r="E122" s="291"/>
      <c r="F122" s="291"/>
      <c r="G122" s="291"/>
      <c r="H122" s="291"/>
      <c r="I122" s="335"/>
      <c r="J122" s="335"/>
      <c r="K122" s="333"/>
      <c r="L122" s="333"/>
      <c r="M122" s="334"/>
      <c r="N122" s="333"/>
      <c r="O122" s="333"/>
      <c r="P122" s="333"/>
      <c r="Q122" s="291"/>
    </row>
    <row r="123" spans="1:17" s="336" customFormat="1">
      <c r="A123" s="332"/>
      <c r="B123" s="291"/>
      <c r="C123" s="333"/>
      <c r="D123" s="334"/>
      <c r="E123" s="291"/>
      <c r="F123" s="291"/>
      <c r="G123" s="291"/>
      <c r="H123" s="291"/>
      <c r="I123" s="335"/>
      <c r="J123" s="335"/>
      <c r="K123" s="333"/>
      <c r="L123" s="333"/>
      <c r="M123" s="334"/>
      <c r="N123" s="333"/>
      <c r="O123" s="333"/>
      <c r="P123" s="333"/>
      <c r="Q123" s="291"/>
    </row>
    <row r="124" spans="1:17" s="336" customFormat="1">
      <c r="A124" s="332"/>
      <c r="B124" s="291"/>
      <c r="C124" s="333"/>
      <c r="D124" s="334"/>
      <c r="E124" s="291"/>
      <c r="F124" s="291"/>
      <c r="G124" s="291"/>
      <c r="H124" s="291"/>
      <c r="I124" s="335"/>
      <c r="J124" s="335"/>
      <c r="K124" s="333"/>
      <c r="L124" s="333"/>
      <c r="M124" s="334"/>
      <c r="N124" s="333"/>
      <c r="O124" s="333"/>
      <c r="P124" s="333"/>
      <c r="Q124" s="291"/>
    </row>
    <row r="125" spans="1:17" s="336" customFormat="1">
      <c r="A125" s="332"/>
      <c r="B125" s="291"/>
      <c r="C125" s="333"/>
      <c r="D125" s="334"/>
      <c r="E125" s="291"/>
      <c r="F125" s="291"/>
      <c r="G125" s="291"/>
      <c r="H125" s="291"/>
      <c r="I125" s="335"/>
      <c r="J125" s="335"/>
      <c r="K125" s="333"/>
      <c r="L125" s="333"/>
      <c r="M125" s="334"/>
      <c r="N125" s="333"/>
      <c r="O125" s="333"/>
      <c r="P125" s="333"/>
      <c r="Q125" s="291"/>
    </row>
    <row r="126" spans="1:17" s="336" customFormat="1">
      <c r="A126" s="332"/>
      <c r="B126" s="291"/>
      <c r="C126" s="333"/>
      <c r="D126" s="334"/>
      <c r="E126" s="291"/>
      <c r="F126" s="291"/>
      <c r="G126" s="291"/>
      <c r="H126" s="291"/>
      <c r="I126" s="335"/>
      <c r="J126" s="335"/>
      <c r="K126" s="333"/>
      <c r="L126" s="333"/>
      <c r="M126" s="334"/>
      <c r="N126" s="333"/>
      <c r="O126" s="333"/>
      <c r="P126" s="333"/>
      <c r="Q126" s="291"/>
    </row>
    <row r="127" spans="1:17" s="336" customFormat="1">
      <c r="A127" s="332"/>
      <c r="B127" s="291"/>
      <c r="C127" s="333"/>
      <c r="D127" s="334"/>
      <c r="E127" s="291"/>
      <c r="F127" s="291"/>
      <c r="G127" s="291"/>
      <c r="H127" s="291"/>
      <c r="I127" s="335"/>
      <c r="J127" s="335"/>
      <c r="K127" s="333"/>
      <c r="L127" s="333"/>
      <c r="M127" s="334"/>
      <c r="N127" s="333"/>
      <c r="O127" s="333"/>
      <c r="P127" s="333"/>
      <c r="Q127" s="291"/>
    </row>
    <row r="128" spans="1:17" s="336" customFormat="1">
      <c r="A128" s="332"/>
      <c r="B128" s="291"/>
      <c r="C128" s="333"/>
      <c r="D128" s="334"/>
      <c r="E128" s="291"/>
      <c r="F128" s="291"/>
      <c r="G128" s="291"/>
      <c r="H128" s="291"/>
      <c r="I128" s="335"/>
      <c r="J128" s="335"/>
      <c r="K128" s="333"/>
      <c r="L128" s="333"/>
      <c r="M128" s="334"/>
      <c r="N128" s="333"/>
      <c r="O128" s="333"/>
      <c r="P128" s="333"/>
      <c r="Q128" s="291"/>
    </row>
    <row r="129" spans="1:17" s="336" customFormat="1">
      <c r="A129" s="332"/>
      <c r="B129" s="291"/>
      <c r="C129" s="333"/>
      <c r="D129" s="334"/>
      <c r="E129" s="291"/>
      <c r="F129" s="291"/>
      <c r="G129" s="291"/>
      <c r="H129" s="291"/>
      <c r="I129" s="335"/>
      <c r="J129" s="335"/>
      <c r="K129" s="333"/>
      <c r="L129" s="333"/>
      <c r="M129" s="334"/>
      <c r="N129" s="333"/>
      <c r="O129" s="333"/>
      <c r="P129" s="333"/>
      <c r="Q129" s="291"/>
    </row>
    <row r="130" spans="1:17" s="336" customFormat="1">
      <c r="A130" s="332"/>
      <c r="B130" s="291"/>
      <c r="C130" s="333"/>
      <c r="D130" s="334"/>
      <c r="E130" s="291"/>
      <c r="F130" s="291"/>
      <c r="G130" s="291"/>
      <c r="H130" s="291"/>
      <c r="I130" s="335"/>
      <c r="J130" s="335"/>
      <c r="K130" s="333"/>
      <c r="L130" s="333"/>
      <c r="M130" s="334"/>
      <c r="N130" s="333"/>
      <c r="O130" s="333"/>
      <c r="P130" s="333"/>
      <c r="Q130" s="291"/>
    </row>
    <row r="131" spans="1:17" s="336" customFormat="1">
      <c r="A131" s="332"/>
      <c r="B131" s="291"/>
      <c r="C131" s="333"/>
      <c r="D131" s="334"/>
      <c r="E131" s="291"/>
      <c r="F131" s="291"/>
      <c r="G131" s="291"/>
      <c r="H131" s="291"/>
      <c r="I131" s="335"/>
      <c r="J131" s="335"/>
      <c r="K131" s="333"/>
      <c r="L131" s="333"/>
      <c r="M131" s="334"/>
      <c r="N131" s="333"/>
      <c r="O131" s="333"/>
      <c r="P131" s="333"/>
      <c r="Q131" s="291"/>
    </row>
    <row r="132" spans="1:17" s="336" customFormat="1">
      <c r="A132" s="332"/>
      <c r="B132" s="291"/>
      <c r="C132" s="333"/>
      <c r="D132" s="334"/>
      <c r="E132" s="291"/>
      <c r="F132" s="291"/>
      <c r="G132" s="291"/>
      <c r="H132" s="291"/>
      <c r="I132" s="335"/>
      <c r="J132" s="335"/>
      <c r="K132" s="333"/>
      <c r="L132" s="333"/>
      <c r="M132" s="334"/>
      <c r="N132" s="333"/>
      <c r="O132" s="333"/>
      <c r="P132" s="333"/>
      <c r="Q132" s="291"/>
    </row>
    <row r="133" spans="1:17" s="336" customFormat="1">
      <c r="A133" s="332"/>
      <c r="B133" s="291"/>
      <c r="C133" s="333"/>
      <c r="D133" s="334"/>
      <c r="E133" s="291"/>
      <c r="F133" s="291"/>
      <c r="G133" s="291"/>
      <c r="H133" s="291"/>
      <c r="I133" s="335"/>
      <c r="J133" s="335"/>
      <c r="K133" s="333"/>
      <c r="L133" s="333"/>
      <c r="M133" s="334"/>
      <c r="N133" s="333"/>
      <c r="O133" s="333"/>
      <c r="P133" s="333"/>
      <c r="Q133" s="291"/>
    </row>
    <row r="134" spans="1:17" s="336" customFormat="1">
      <c r="A134" s="332"/>
      <c r="B134" s="291"/>
      <c r="C134" s="333"/>
      <c r="D134" s="334"/>
      <c r="E134" s="291"/>
      <c r="F134" s="291"/>
      <c r="G134" s="291"/>
      <c r="H134" s="291"/>
      <c r="I134" s="335"/>
      <c r="J134" s="335"/>
      <c r="K134" s="333"/>
      <c r="L134" s="333"/>
      <c r="M134" s="334"/>
      <c r="N134" s="333"/>
      <c r="O134" s="333"/>
      <c r="P134" s="333"/>
      <c r="Q134" s="291"/>
    </row>
    <row r="135" spans="1:17" s="336" customFormat="1">
      <c r="A135" s="332"/>
      <c r="B135" s="291"/>
      <c r="C135" s="333"/>
      <c r="D135" s="334"/>
      <c r="E135" s="291"/>
      <c r="F135" s="291"/>
      <c r="G135" s="291"/>
      <c r="H135" s="291"/>
      <c r="I135" s="335"/>
      <c r="J135" s="335"/>
      <c r="K135" s="333"/>
      <c r="L135" s="333"/>
      <c r="M135" s="334"/>
      <c r="N135" s="333"/>
      <c r="O135" s="333"/>
      <c r="P135" s="333"/>
      <c r="Q135" s="291"/>
    </row>
    <row r="136" spans="1:17" s="336" customFormat="1">
      <c r="A136" s="332"/>
      <c r="B136" s="291"/>
      <c r="C136" s="333"/>
      <c r="D136" s="334"/>
      <c r="E136" s="291"/>
      <c r="F136" s="291"/>
      <c r="G136" s="291"/>
      <c r="H136" s="291"/>
      <c r="I136" s="335"/>
      <c r="J136" s="335"/>
      <c r="K136" s="333"/>
      <c r="L136" s="333"/>
      <c r="M136" s="334"/>
      <c r="N136" s="333"/>
      <c r="O136" s="333"/>
      <c r="P136" s="333"/>
      <c r="Q136" s="291"/>
    </row>
    <row r="137" spans="1:17" s="336" customFormat="1">
      <c r="A137" s="332"/>
      <c r="B137" s="291"/>
      <c r="C137" s="333"/>
      <c r="D137" s="334"/>
      <c r="E137" s="291"/>
      <c r="F137" s="291"/>
      <c r="G137" s="291"/>
      <c r="H137" s="291"/>
      <c r="I137" s="335"/>
      <c r="J137" s="335"/>
      <c r="K137" s="333"/>
      <c r="L137" s="333"/>
      <c r="M137" s="334"/>
      <c r="N137" s="333"/>
      <c r="O137" s="333"/>
      <c r="P137" s="333"/>
      <c r="Q137" s="291"/>
    </row>
    <row r="138" spans="1:17" s="336" customFormat="1">
      <c r="A138" s="332"/>
      <c r="B138" s="291"/>
      <c r="C138" s="333"/>
      <c r="D138" s="334"/>
      <c r="E138" s="291"/>
      <c r="F138" s="291"/>
      <c r="G138" s="291"/>
      <c r="H138" s="291"/>
      <c r="I138" s="335"/>
      <c r="J138" s="335"/>
      <c r="K138" s="333"/>
      <c r="L138" s="333"/>
      <c r="M138" s="334"/>
      <c r="N138" s="333"/>
      <c r="O138" s="333"/>
      <c r="P138" s="333"/>
      <c r="Q138" s="291"/>
    </row>
    <row r="139" spans="1:17" s="336" customFormat="1">
      <c r="A139" s="332"/>
      <c r="B139" s="291"/>
      <c r="C139" s="333"/>
      <c r="D139" s="334"/>
      <c r="E139" s="291"/>
      <c r="F139" s="291"/>
      <c r="G139" s="291"/>
      <c r="H139" s="291"/>
      <c r="I139" s="335"/>
      <c r="J139" s="335"/>
      <c r="K139" s="333"/>
      <c r="L139" s="333"/>
      <c r="M139" s="334"/>
      <c r="N139" s="333"/>
      <c r="O139" s="333"/>
      <c r="P139" s="333"/>
      <c r="Q139" s="291"/>
    </row>
    <row r="140" spans="1:17" s="336" customFormat="1">
      <c r="A140" s="332"/>
      <c r="B140" s="291"/>
      <c r="C140" s="333"/>
      <c r="D140" s="334"/>
      <c r="E140" s="291"/>
      <c r="F140" s="291"/>
      <c r="G140" s="291"/>
      <c r="H140" s="291"/>
      <c r="I140" s="335"/>
      <c r="J140" s="335"/>
      <c r="K140" s="333"/>
      <c r="L140" s="333"/>
      <c r="M140" s="334"/>
      <c r="N140" s="333"/>
      <c r="O140" s="333"/>
      <c r="P140" s="333"/>
      <c r="Q140" s="291"/>
    </row>
    <row r="141" spans="1:17" s="336" customFormat="1">
      <c r="A141" s="332"/>
      <c r="B141" s="291"/>
      <c r="C141" s="333"/>
      <c r="D141" s="334"/>
      <c r="E141" s="291"/>
      <c r="F141" s="291"/>
      <c r="G141" s="291"/>
      <c r="H141" s="291"/>
      <c r="I141" s="335"/>
      <c r="J141" s="335"/>
      <c r="K141" s="333"/>
      <c r="L141" s="333"/>
      <c r="M141" s="334"/>
      <c r="N141" s="333"/>
      <c r="O141" s="333"/>
      <c r="P141" s="333"/>
      <c r="Q141" s="291"/>
    </row>
    <row r="142" spans="1:17" s="336" customFormat="1">
      <c r="A142" s="332"/>
      <c r="B142" s="291"/>
      <c r="C142" s="333"/>
      <c r="D142" s="334"/>
      <c r="E142" s="291"/>
      <c r="F142" s="291"/>
      <c r="G142" s="291"/>
      <c r="H142" s="291"/>
      <c r="I142" s="335"/>
      <c r="J142" s="335"/>
      <c r="K142" s="333"/>
      <c r="L142" s="333"/>
      <c r="M142" s="334"/>
      <c r="N142" s="333"/>
      <c r="O142" s="333"/>
      <c r="P142" s="333"/>
      <c r="Q142" s="291"/>
    </row>
    <row r="143" spans="1:17" s="336" customFormat="1">
      <c r="A143" s="332"/>
      <c r="B143" s="291"/>
      <c r="C143" s="333"/>
      <c r="D143" s="334"/>
      <c r="E143" s="291"/>
      <c r="F143" s="291"/>
      <c r="G143" s="291"/>
      <c r="H143" s="291"/>
      <c r="I143" s="335"/>
      <c r="J143" s="335"/>
      <c r="K143" s="333"/>
      <c r="L143" s="333"/>
      <c r="M143" s="334"/>
      <c r="N143" s="333"/>
      <c r="O143" s="333"/>
      <c r="P143" s="333"/>
      <c r="Q143" s="291"/>
    </row>
    <row r="144" spans="1:17" s="336" customFormat="1">
      <c r="A144" s="332"/>
      <c r="B144" s="291"/>
      <c r="C144" s="333"/>
      <c r="D144" s="334"/>
      <c r="E144" s="291"/>
      <c r="F144" s="291"/>
      <c r="G144" s="291"/>
      <c r="H144" s="291"/>
      <c r="I144" s="335"/>
      <c r="J144" s="335"/>
      <c r="K144" s="333"/>
      <c r="L144" s="333"/>
      <c r="M144" s="334"/>
      <c r="N144" s="333"/>
      <c r="O144" s="333"/>
      <c r="P144" s="333"/>
      <c r="Q144" s="291"/>
    </row>
    <row r="145" spans="1:17" s="336" customFormat="1">
      <c r="A145" s="332"/>
      <c r="B145" s="291"/>
      <c r="C145" s="333"/>
      <c r="D145" s="334"/>
      <c r="E145" s="291"/>
      <c r="F145" s="291"/>
      <c r="G145" s="291"/>
      <c r="H145" s="291"/>
      <c r="I145" s="335"/>
      <c r="J145" s="335"/>
      <c r="K145" s="333"/>
      <c r="L145" s="333"/>
      <c r="M145" s="334"/>
      <c r="N145" s="333"/>
      <c r="O145" s="333"/>
      <c r="P145" s="333"/>
      <c r="Q145" s="291"/>
    </row>
    <row r="146" spans="1:17" s="336" customFormat="1">
      <c r="A146" s="332"/>
      <c r="B146" s="291"/>
      <c r="C146" s="333"/>
      <c r="D146" s="334"/>
      <c r="E146" s="291"/>
      <c r="F146" s="291"/>
      <c r="G146" s="291"/>
      <c r="H146" s="291"/>
      <c r="I146" s="335"/>
      <c r="J146" s="335"/>
      <c r="K146" s="333"/>
      <c r="L146" s="333"/>
      <c r="M146" s="334"/>
      <c r="N146" s="333"/>
      <c r="O146" s="333"/>
      <c r="P146" s="333"/>
      <c r="Q146" s="291"/>
    </row>
  </sheetData>
  <autoFilter ref="A8:W10"/>
  <mergeCells count="18">
    <mergeCell ref="A1:L1"/>
    <mergeCell ref="A2:L2"/>
    <mergeCell ref="A3:L3"/>
    <mergeCell ref="A5:A8"/>
    <mergeCell ref="B5:B8"/>
    <mergeCell ref="C5:C8"/>
    <mergeCell ref="D5:G5"/>
    <mergeCell ref="H5:H8"/>
    <mergeCell ref="I5:I8"/>
    <mergeCell ref="J5:J8"/>
    <mergeCell ref="K5:K8"/>
    <mergeCell ref="L5:L8"/>
    <mergeCell ref="M5:M8"/>
    <mergeCell ref="P5:P8"/>
    <mergeCell ref="D6:D8"/>
    <mergeCell ref="E6:G6"/>
    <mergeCell ref="E7:E8"/>
    <mergeCell ref="F7:G7"/>
  </mergeCells>
  <pageMargins left="0.31496062992126" right="0.15748031496063" top="0.39370078740157499" bottom="0.31496062992126" header="0.15748031496063" footer="0.15748031496063"/>
  <pageSetup paperSize="9" scale="60" orientation="landscape" r:id="rId1"/>
  <headerFooter>
    <oddFooter>&amp;CTrang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workbookViewId="0">
      <selection activeCell="F23" sqref="F23"/>
    </sheetView>
  </sheetViews>
  <sheetFormatPr defaultColWidth="12.42578125" defaultRowHeight="15.75"/>
  <cols>
    <col min="1" max="1" width="6.5703125" style="1429" customWidth="1"/>
    <col min="2" max="2" width="83.140625" style="1380" customWidth="1"/>
    <col min="3" max="3" width="17.42578125" style="1430" customWidth="1"/>
    <col min="4" max="13" width="0" style="1380" hidden="1" customWidth="1"/>
    <col min="14" max="16384" width="12.42578125" style="1380"/>
  </cols>
  <sheetData>
    <row r="1" spans="1:4">
      <c r="A1" s="1379" t="s">
        <v>948</v>
      </c>
      <c r="B1" s="1379"/>
      <c r="C1" s="1379"/>
    </row>
    <row r="2" spans="1:4">
      <c r="A2" s="1112" t="s">
        <v>762</v>
      </c>
      <c r="B2" s="1112"/>
      <c r="C2" s="1112"/>
    </row>
    <row r="3" spans="1:4">
      <c r="A3" s="1113" t="str">
        <f>+'B15-ND31-ok'!A3:H3</f>
        <v>(Kèm theo Nghị quyết số 222/2019/NQ-HĐND ngày 07 tháng 12 năm 2019 của Hội đồng nhân dân tỉnh)</v>
      </c>
      <c r="B3" s="1114"/>
      <c r="C3" s="1114"/>
    </row>
    <row r="5" spans="1:4" s="1383" customFormat="1" ht="35.25" customHeight="1">
      <c r="A5" s="1381" t="s">
        <v>179</v>
      </c>
      <c r="B5" s="1381" t="s">
        <v>58</v>
      </c>
      <c r="C5" s="1382" t="s">
        <v>763</v>
      </c>
    </row>
    <row r="6" spans="1:4" s="1383" customFormat="1" ht="22.5" customHeight="1">
      <c r="A6" s="1384"/>
      <c r="B6" s="1384" t="s">
        <v>764</v>
      </c>
      <c r="C6" s="1385">
        <f>C7-C45</f>
        <v>864484</v>
      </c>
    </row>
    <row r="7" spans="1:4" s="1383" customFormat="1" ht="22.5" customHeight="1">
      <c r="A7" s="1384" t="s">
        <v>11</v>
      </c>
      <c r="B7" s="1386" t="s">
        <v>765</v>
      </c>
      <c r="C7" s="1387">
        <f>C8+C15+C35+C36+C37</f>
        <v>1023484</v>
      </c>
    </row>
    <row r="8" spans="1:4" s="1383" customFormat="1">
      <c r="A8" s="1388" t="s">
        <v>14</v>
      </c>
      <c r="B8" s="1389" t="s">
        <v>766</v>
      </c>
      <c r="C8" s="1390">
        <f>C9+C10</f>
        <v>159130</v>
      </c>
    </row>
    <row r="9" spans="1:4" ht="31.5">
      <c r="A9" s="1391">
        <v>1</v>
      </c>
      <c r="B9" s="1392" t="s">
        <v>767</v>
      </c>
      <c r="C9" s="1393">
        <v>53615</v>
      </c>
    </row>
    <row r="10" spans="1:4">
      <c r="A10" s="1391">
        <v>2</v>
      </c>
      <c r="B10" s="1392" t="s">
        <v>768</v>
      </c>
      <c r="C10" s="1393">
        <f>SUM(C11:C14)</f>
        <v>105515</v>
      </c>
      <c r="D10" s="1394" t="s">
        <v>1246</v>
      </c>
    </row>
    <row r="11" spans="1:4" s="1398" customFormat="1" ht="31.5">
      <c r="A11" s="1395" t="s">
        <v>16</v>
      </c>
      <c r="B11" s="1396" t="s">
        <v>769</v>
      </c>
      <c r="C11" s="1397">
        <v>30000</v>
      </c>
    </row>
    <row r="12" spans="1:4" s="1398" customFormat="1">
      <c r="A12" s="1395" t="s">
        <v>16</v>
      </c>
      <c r="B12" s="1396" t="s">
        <v>770</v>
      </c>
      <c r="C12" s="1397">
        <v>14558</v>
      </c>
    </row>
    <row r="13" spans="1:4" s="1398" customFormat="1" ht="31.5">
      <c r="A13" s="1395" t="s">
        <v>16</v>
      </c>
      <c r="B13" s="1396" t="s">
        <v>771</v>
      </c>
      <c r="C13" s="1397">
        <v>57700</v>
      </c>
    </row>
    <row r="14" spans="1:4" s="1398" customFormat="1" ht="31.5">
      <c r="A14" s="1395" t="s">
        <v>16</v>
      </c>
      <c r="B14" s="1396" t="s">
        <v>772</v>
      </c>
      <c r="C14" s="1397">
        <v>3257</v>
      </c>
    </row>
    <row r="15" spans="1:4" s="1383" customFormat="1">
      <c r="A15" s="1399" t="s">
        <v>19</v>
      </c>
      <c r="B15" s="1400" t="s">
        <v>773</v>
      </c>
      <c r="C15" s="1401">
        <v>562800</v>
      </c>
    </row>
    <row r="16" spans="1:4" ht="19.5" customHeight="1">
      <c r="A16" s="1391">
        <v>1</v>
      </c>
      <c r="B16" s="1392" t="s">
        <v>1219</v>
      </c>
      <c r="C16" s="1393">
        <v>70000</v>
      </c>
    </row>
    <row r="17" spans="1:3" s="1405" customFormat="1" ht="31.5">
      <c r="A17" s="1402"/>
      <c r="B17" s="1403" t="s">
        <v>1220</v>
      </c>
      <c r="C17" s="1404"/>
    </row>
    <row r="18" spans="1:3" s="1409" customFormat="1" ht="23.25" customHeight="1">
      <c r="A18" s="1406" t="s">
        <v>16</v>
      </c>
      <c r="B18" s="1407" t="s">
        <v>1221</v>
      </c>
      <c r="C18" s="1408">
        <v>35000</v>
      </c>
    </row>
    <row r="19" spans="1:3" s="1409" customFormat="1" ht="31.5">
      <c r="A19" s="1406" t="s">
        <v>16</v>
      </c>
      <c r="B19" s="1407" t="s">
        <v>1222</v>
      </c>
      <c r="C19" s="1408">
        <v>35000</v>
      </c>
    </row>
    <row r="20" spans="1:3" ht="22.5" customHeight="1">
      <c r="A20" s="1391">
        <v>2</v>
      </c>
      <c r="B20" s="1392" t="s">
        <v>1223</v>
      </c>
      <c r="C20" s="1393">
        <v>373000</v>
      </c>
    </row>
    <row r="21" spans="1:3" s="1405" customFormat="1" ht="31.5">
      <c r="A21" s="1402"/>
      <c r="B21" s="1403" t="s">
        <v>1220</v>
      </c>
      <c r="C21" s="1404"/>
    </row>
    <row r="22" spans="1:3" s="1409" customFormat="1" ht="31.5">
      <c r="A22" s="1406" t="s">
        <v>16</v>
      </c>
      <c r="B22" s="1407" t="s">
        <v>1224</v>
      </c>
      <c r="C22" s="1408">
        <v>30000</v>
      </c>
    </row>
    <row r="23" spans="1:3" s="1409" customFormat="1" ht="31.5">
      <c r="A23" s="1406" t="s">
        <v>16</v>
      </c>
      <c r="B23" s="1407" t="s">
        <v>1225</v>
      </c>
      <c r="C23" s="1408">
        <v>148000</v>
      </c>
    </row>
    <row r="24" spans="1:3" s="1409" customFormat="1">
      <c r="A24" s="1406" t="s">
        <v>16</v>
      </c>
      <c r="B24" s="1407" t="s">
        <v>1226</v>
      </c>
      <c r="C24" s="1408">
        <v>56000</v>
      </c>
    </row>
    <row r="25" spans="1:3" s="1409" customFormat="1" ht="31.5">
      <c r="A25" s="1406" t="s">
        <v>16</v>
      </c>
      <c r="B25" s="1407" t="s">
        <v>1227</v>
      </c>
      <c r="C25" s="1408">
        <v>130000</v>
      </c>
    </row>
    <row r="26" spans="1:3" s="1409" customFormat="1" ht="31.5">
      <c r="A26" s="1406" t="s">
        <v>16</v>
      </c>
      <c r="B26" s="1407" t="s">
        <v>1228</v>
      </c>
      <c r="C26" s="1408">
        <v>9000</v>
      </c>
    </row>
    <row r="27" spans="1:3" ht="21" customHeight="1">
      <c r="A27" s="1391">
        <v>3</v>
      </c>
      <c r="B27" s="1392" t="s">
        <v>1229</v>
      </c>
      <c r="C27" s="1393">
        <v>1800</v>
      </c>
    </row>
    <row r="28" spans="1:3" s="1409" customFormat="1" ht="31.5">
      <c r="A28" s="1406" t="s">
        <v>16</v>
      </c>
      <c r="B28" s="1407" t="s">
        <v>1230</v>
      </c>
      <c r="C28" s="1408">
        <v>1800</v>
      </c>
    </row>
    <row r="29" spans="1:3" ht="22.5" customHeight="1">
      <c r="A29" s="1391">
        <v>4</v>
      </c>
      <c r="B29" s="1392" t="s">
        <v>1231</v>
      </c>
      <c r="C29" s="1393">
        <v>103000</v>
      </c>
    </row>
    <row r="30" spans="1:3" ht="20.25" customHeight="1">
      <c r="A30" s="1391"/>
      <c r="B30" s="1392" t="s">
        <v>1232</v>
      </c>
      <c r="C30" s="1393">
        <v>50000</v>
      </c>
    </row>
    <row r="31" spans="1:3" s="1398" customFormat="1">
      <c r="A31" s="1406" t="s">
        <v>16</v>
      </c>
      <c r="B31" s="1396" t="s">
        <v>1233</v>
      </c>
      <c r="C31" s="1397">
        <v>68000</v>
      </c>
    </row>
    <row r="32" spans="1:3" s="1398" customFormat="1" ht="18.75" customHeight="1">
      <c r="A32" s="1406" t="s">
        <v>16</v>
      </c>
      <c r="B32" s="1396" t="s">
        <v>1234</v>
      </c>
      <c r="C32" s="1397">
        <v>35000</v>
      </c>
    </row>
    <row r="33" spans="1:10" s="1405" customFormat="1" ht="20.25" customHeight="1">
      <c r="A33" s="1402">
        <v>5</v>
      </c>
      <c r="B33" s="1410" t="s">
        <v>1235</v>
      </c>
      <c r="C33" s="1411">
        <v>15000</v>
      </c>
    </row>
    <row r="34" spans="1:10" s="1409" customFormat="1" ht="20.25" customHeight="1">
      <c r="A34" s="1406" t="s">
        <v>16</v>
      </c>
      <c r="B34" s="1412" t="s">
        <v>1236</v>
      </c>
      <c r="C34" s="1408">
        <v>15000</v>
      </c>
    </row>
    <row r="35" spans="1:10" s="1383" customFormat="1" ht="21.75" customHeight="1">
      <c r="A35" s="1399" t="s">
        <v>23</v>
      </c>
      <c r="B35" s="1400" t="s">
        <v>774</v>
      </c>
      <c r="C35" s="1401">
        <v>13674</v>
      </c>
    </row>
    <row r="36" spans="1:10" s="1383" customFormat="1" ht="20.25" customHeight="1">
      <c r="A36" s="1399" t="s">
        <v>25</v>
      </c>
      <c r="B36" s="1400" t="s">
        <v>775</v>
      </c>
      <c r="C36" s="1401">
        <v>22952</v>
      </c>
    </row>
    <row r="37" spans="1:10" s="1383" customFormat="1" ht="20.25" customHeight="1">
      <c r="A37" s="1413" t="s">
        <v>27</v>
      </c>
      <c r="B37" s="1414" t="s">
        <v>776</v>
      </c>
      <c r="C37" s="1415">
        <f>226000+38928</f>
        <v>264928</v>
      </c>
      <c r="E37" s="1416" t="s">
        <v>1247</v>
      </c>
      <c r="F37" s="1416"/>
      <c r="G37" s="1416"/>
      <c r="H37" s="1416"/>
      <c r="I37" s="1416"/>
      <c r="J37" s="1416"/>
    </row>
    <row r="38" spans="1:10" s="1383" customFormat="1" ht="20.25" customHeight="1">
      <c r="A38" s="1399"/>
      <c r="B38" s="1396" t="s">
        <v>1248</v>
      </c>
      <c r="C38" s="1417">
        <f>C39+C40+C41+C42+C43+C44</f>
        <v>64928</v>
      </c>
      <c r="E38" s="1416"/>
      <c r="F38" s="1416"/>
      <c r="G38" s="1416"/>
      <c r="H38" s="1416"/>
      <c r="I38" s="1416"/>
      <c r="J38" s="1416"/>
    </row>
    <row r="39" spans="1:10" s="1420" customFormat="1" ht="20.25" customHeight="1">
      <c r="A39" s="1395" t="s">
        <v>16</v>
      </c>
      <c r="B39" s="1418" t="s">
        <v>820</v>
      </c>
      <c r="C39" s="1419">
        <v>5000</v>
      </c>
      <c r="E39" s="1421"/>
      <c r="F39" s="1421"/>
      <c r="G39" s="1421"/>
      <c r="H39" s="1421"/>
      <c r="I39" s="1421"/>
      <c r="J39" s="1421"/>
    </row>
    <row r="40" spans="1:10" s="1420" customFormat="1" ht="20.25" customHeight="1">
      <c r="A40" s="1395" t="s">
        <v>16</v>
      </c>
      <c r="B40" s="1418" t="s">
        <v>1249</v>
      </c>
      <c r="C40" s="1419">
        <v>7000</v>
      </c>
      <c r="E40" s="1421"/>
      <c r="F40" s="1421"/>
      <c r="G40" s="1421"/>
      <c r="H40" s="1421"/>
      <c r="I40" s="1421"/>
      <c r="J40" s="1421"/>
    </row>
    <row r="41" spans="1:10" s="1420" customFormat="1" ht="20.25" customHeight="1">
      <c r="A41" s="1395" t="s">
        <v>16</v>
      </c>
      <c r="B41" s="1418" t="s">
        <v>1250</v>
      </c>
      <c r="C41" s="1419">
        <v>10700</v>
      </c>
      <c r="E41" s="1421"/>
      <c r="F41" s="1421"/>
      <c r="G41" s="1421"/>
      <c r="H41" s="1421"/>
      <c r="I41" s="1421"/>
      <c r="J41" s="1421"/>
    </row>
    <row r="42" spans="1:10" s="1420" customFormat="1" ht="20.25" customHeight="1">
      <c r="A42" s="1395" t="s">
        <v>16</v>
      </c>
      <c r="B42" s="1418" t="s">
        <v>1251</v>
      </c>
      <c r="C42" s="1419">
        <v>3300</v>
      </c>
      <c r="E42" s="1421"/>
      <c r="F42" s="1421"/>
      <c r="G42" s="1421"/>
      <c r="H42" s="1421"/>
      <c r="I42" s="1421"/>
      <c r="J42" s="1421"/>
    </row>
    <row r="43" spans="1:10" s="1420" customFormat="1" ht="35.25" customHeight="1">
      <c r="A43" s="1395" t="s">
        <v>16</v>
      </c>
      <c r="B43" s="1422" t="s">
        <v>1252</v>
      </c>
      <c r="C43" s="1419">
        <v>6893</v>
      </c>
      <c r="E43" s="1421"/>
      <c r="F43" s="1421"/>
      <c r="G43" s="1421"/>
      <c r="H43" s="1421"/>
      <c r="I43" s="1421"/>
      <c r="J43" s="1421"/>
    </row>
    <row r="44" spans="1:10" s="1420" customFormat="1" ht="34.5" customHeight="1">
      <c r="A44" s="1395" t="s">
        <v>16</v>
      </c>
      <c r="B44" s="1422" t="s">
        <v>1253</v>
      </c>
      <c r="C44" s="1419">
        <v>32035</v>
      </c>
      <c r="E44" s="1421"/>
      <c r="F44" s="1421"/>
      <c r="G44" s="1421"/>
      <c r="H44" s="1421"/>
      <c r="I44" s="1421"/>
      <c r="J44" s="1421"/>
    </row>
    <row r="45" spans="1:10" s="1383" customFormat="1" ht="20.25" customHeight="1">
      <c r="A45" s="1423" t="s">
        <v>12</v>
      </c>
      <c r="B45" s="1424" t="s">
        <v>777</v>
      </c>
      <c r="C45" s="1425">
        <f>C46</f>
        <v>159000</v>
      </c>
    </row>
    <row r="46" spans="1:10" s="1383" customFormat="1" ht="24.75" customHeight="1">
      <c r="A46" s="1426"/>
      <c r="B46" s="1427" t="s">
        <v>778</v>
      </c>
      <c r="C46" s="1428">
        <v>159000</v>
      </c>
    </row>
    <row r="47" spans="1:10" hidden="1">
      <c r="B47" s="1380" t="s">
        <v>780</v>
      </c>
      <c r="C47" s="1430">
        <v>150000</v>
      </c>
    </row>
    <row r="48" spans="1:10" hidden="1">
      <c r="B48" s="1380" t="s">
        <v>781</v>
      </c>
    </row>
    <row r="49" hidden="1"/>
  </sheetData>
  <mergeCells count="3">
    <mergeCell ref="A1:C1"/>
    <mergeCell ref="A2:C2"/>
    <mergeCell ref="A3:C3"/>
  </mergeCells>
  <pageMargins left="0.83" right="0.59055118110236204" top="0.36" bottom="0.5" header="0.31496062992126" footer="0.31496062992126"/>
  <pageSetup paperSize="9" scale="80" orientation="portrait" horizontalDpi="200" verticalDpi="200" r:id="rId1"/>
  <headerFooter>
    <oddFooter>&amp;CTrang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Zeros="0" workbookViewId="0">
      <selection activeCell="F23" sqref="F23"/>
    </sheetView>
  </sheetViews>
  <sheetFormatPr defaultColWidth="9.140625" defaultRowHeight="15.75"/>
  <cols>
    <col min="1" max="1" width="4.5703125" style="196" customWidth="1"/>
    <col min="2" max="2" width="28.28515625" style="194" customWidth="1"/>
    <col min="3" max="3" width="18.85546875" style="194" customWidth="1"/>
    <col min="4" max="4" width="9.5703125" style="196" hidden="1" customWidth="1"/>
    <col min="5" max="5" width="19.5703125" style="196" customWidth="1"/>
    <col min="6" max="6" width="10" style="197" customWidth="1"/>
    <col min="7" max="7" width="11.140625" style="197" customWidth="1"/>
    <col min="8" max="8" width="9.5703125" style="197" customWidth="1"/>
    <col min="9" max="9" width="9.28515625" style="194" customWidth="1"/>
    <col min="10" max="10" width="13.42578125" style="233" hidden="1" customWidth="1"/>
    <col min="11" max="11" width="11.28515625" style="197" customWidth="1"/>
    <col min="12" max="12" width="12" style="197" customWidth="1"/>
    <col min="13" max="13" width="9.140625" style="197" hidden="1" customWidth="1"/>
    <col min="14" max="14" width="42.5703125" style="193" customWidth="1"/>
    <col min="15" max="15" width="20.28515625" style="193" hidden="1" customWidth="1"/>
    <col min="16" max="16" width="14.5703125" style="194" hidden="1" customWidth="1"/>
    <col min="17" max="17" width="15.5703125" style="194" hidden="1" customWidth="1"/>
    <col min="18" max="18" width="11.85546875" style="194" hidden="1" customWidth="1"/>
    <col min="19" max="20" width="9.140625" style="194" hidden="1" customWidth="1"/>
    <col min="21" max="21" width="16.42578125" style="194" hidden="1" customWidth="1"/>
    <col min="22" max="22" width="9.140625" style="194" hidden="1" customWidth="1"/>
    <col min="23" max="23" width="9.140625" style="194" customWidth="1"/>
    <col min="24" max="16384" width="9.140625" style="194"/>
  </cols>
  <sheetData>
    <row r="1" spans="1:22" ht="17.25" customHeight="1">
      <c r="A1" s="1112" t="s">
        <v>949</v>
      </c>
      <c r="B1" s="1112"/>
      <c r="C1" s="1112"/>
      <c r="D1" s="1112"/>
      <c r="E1" s="1112"/>
      <c r="F1" s="1112"/>
      <c r="G1" s="1112"/>
      <c r="H1" s="1112"/>
      <c r="I1" s="1112"/>
      <c r="J1" s="1112"/>
      <c r="K1" s="1112"/>
      <c r="L1" s="1112"/>
      <c r="M1" s="1112"/>
      <c r="N1" s="1112"/>
    </row>
    <row r="2" spans="1:22" ht="15.75" customHeight="1">
      <c r="A2" s="1112" t="s">
        <v>782</v>
      </c>
      <c r="B2" s="1112"/>
      <c r="C2" s="1112"/>
      <c r="D2" s="1112"/>
      <c r="E2" s="1112"/>
      <c r="F2" s="1112"/>
      <c r="G2" s="1112"/>
      <c r="H2" s="1112"/>
      <c r="I2" s="1112"/>
      <c r="J2" s="1112"/>
      <c r="K2" s="1112"/>
      <c r="L2" s="1112"/>
      <c r="M2" s="1112"/>
      <c r="N2" s="1112"/>
      <c r="P2" s="195"/>
    </row>
    <row r="3" spans="1:22" ht="15.75" customHeight="1">
      <c r="A3" s="1113" t="str">
        <f>+'B15-ND31-ok'!A3:H3</f>
        <v>(Kèm theo Nghị quyết số 222/2019/NQ-HĐND ngày 07 tháng 12 năm 2019 của Hội đồng nhân dân tỉnh)</v>
      </c>
      <c r="B3" s="1113"/>
      <c r="C3" s="1113"/>
      <c r="D3" s="1113"/>
      <c r="E3" s="1113"/>
      <c r="F3" s="1113"/>
      <c r="G3" s="1113"/>
      <c r="H3" s="1113"/>
      <c r="I3" s="1113"/>
      <c r="J3" s="1113"/>
      <c r="K3" s="1113"/>
      <c r="L3" s="1113"/>
      <c r="M3" s="1113"/>
      <c r="N3" s="1113"/>
    </row>
    <row r="4" spans="1:22" ht="27" customHeight="1">
      <c r="J4" s="198"/>
      <c r="K4" s="199"/>
      <c r="L4" s="1116" t="s">
        <v>783</v>
      </c>
      <c r="M4" s="1116"/>
      <c r="N4" s="1116"/>
      <c r="O4" s="1378">
        <v>825556</v>
      </c>
    </row>
    <row r="5" spans="1:22" s="201" customFormat="1" ht="43.5" customHeight="1">
      <c r="A5" s="1117" t="s">
        <v>3</v>
      </c>
      <c r="B5" s="1117" t="s">
        <v>784</v>
      </c>
      <c r="C5" s="1117" t="s">
        <v>785</v>
      </c>
      <c r="D5" s="1117" t="s">
        <v>786</v>
      </c>
      <c r="E5" s="1118" t="s">
        <v>787</v>
      </c>
      <c r="F5" s="1118" t="s">
        <v>788</v>
      </c>
      <c r="G5" s="1118"/>
      <c r="H5" s="1118" t="s">
        <v>789</v>
      </c>
      <c r="I5" s="1118"/>
      <c r="J5" s="1119" t="s">
        <v>790</v>
      </c>
      <c r="K5" s="1119"/>
      <c r="L5" s="1118" t="s">
        <v>791</v>
      </c>
      <c r="M5" s="1118" t="s">
        <v>792</v>
      </c>
      <c r="N5" s="1117" t="s">
        <v>723</v>
      </c>
      <c r="O5" s="480">
        <f>O4-K7</f>
        <v>-38928</v>
      </c>
      <c r="P5" s="1115" t="s">
        <v>793</v>
      </c>
      <c r="Q5" s="200" t="e">
        <f>#REF!-#REF!</f>
        <v>#REF!</v>
      </c>
    </row>
    <row r="6" spans="1:22" s="201" customFormat="1" ht="30.75" customHeight="1">
      <c r="A6" s="1117"/>
      <c r="B6" s="1117"/>
      <c r="C6" s="1117"/>
      <c r="D6" s="1117"/>
      <c r="E6" s="1118"/>
      <c r="F6" s="548" t="s">
        <v>181</v>
      </c>
      <c r="G6" s="548" t="s">
        <v>794</v>
      </c>
      <c r="H6" s="548" t="s">
        <v>181</v>
      </c>
      <c r="I6" s="547" t="s">
        <v>795</v>
      </c>
      <c r="J6" s="549" t="s">
        <v>796</v>
      </c>
      <c r="K6" s="548" t="s">
        <v>797</v>
      </c>
      <c r="L6" s="1118"/>
      <c r="M6" s="1118"/>
      <c r="N6" s="1117"/>
      <c r="O6" s="546"/>
      <c r="P6" s="1115"/>
      <c r="Q6" s="202"/>
    </row>
    <row r="7" spans="1:22" s="545" customFormat="1" ht="21.75" customHeight="1">
      <c r="A7" s="481"/>
      <c r="B7" s="481" t="s">
        <v>181</v>
      </c>
      <c r="C7" s="481"/>
      <c r="D7" s="481"/>
      <c r="E7" s="482"/>
      <c r="F7" s="483"/>
      <c r="G7" s="482"/>
      <c r="H7" s="482"/>
      <c r="I7" s="481"/>
      <c r="J7" s="484"/>
      <c r="K7" s="485">
        <f>SUBTOTAL(9,K8:K44)</f>
        <v>864484</v>
      </c>
      <c r="L7" s="485">
        <f>SUBTOTAL(9,L8:L44)</f>
        <v>2430925</v>
      </c>
      <c r="M7" s="482"/>
      <c r="N7" s="481"/>
      <c r="O7" s="203"/>
      <c r="P7" s="203"/>
      <c r="Q7" s="204"/>
    </row>
    <row r="8" spans="1:22" s="207" customFormat="1" ht="24.75" customHeight="1">
      <c r="A8" s="547" t="s">
        <v>14</v>
      </c>
      <c r="B8" s="525" t="s">
        <v>779</v>
      </c>
      <c r="C8" s="547"/>
      <c r="D8" s="547"/>
      <c r="E8" s="547"/>
      <c r="F8" s="488"/>
      <c r="G8" s="488"/>
      <c r="H8" s="488"/>
      <c r="I8" s="488"/>
      <c r="J8" s="489"/>
      <c r="K8" s="492">
        <f>SUBTOTAL(9,K9:K17)</f>
        <v>264928</v>
      </c>
      <c r="L8" s="492">
        <f>SUBTOTAL(9,L9:L17)</f>
        <v>969369</v>
      </c>
      <c r="M8" s="489"/>
      <c r="N8" s="527"/>
      <c r="O8" s="219"/>
    </row>
    <row r="9" spans="1:22" s="207" customFormat="1" ht="42.75" customHeight="1">
      <c r="A9" s="486">
        <v>1</v>
      </c>
      <c r="B9" s="487" t="s">
        <v>798</v>
      </c>
      <c r="C9" s="547"/>
      <c r="D9" s="547"/>
      <c r="E9" s="547"/>
      <c r="F9" s="488"/>
      <c r="G9" s="488"/>
      <c r="H9" s="488">
        <v>416441</v>
      </c>
      <c r="I9" s="488">
        <v>416441</v>
      </c>
      <c r="J9" s="488"/>
      <c r="K9" s="488">
        <v>82484</v>
      </c>
      <c r="L9" s="488">
        <f>I9+K9</f>
        <v>498925</v>
      </c>
      <c r="M9" s="489">
        <f>L9+J9</f>
        <v>498925</v>
      </c>
      <c r="N9" s="490" t="s">
        <v>1254</v>
      </c>
      <c r="O9" s="489">
        <v>82483986</v>
      </c>
      <c r="P9" s="491" t="s">
        <v>799</v>
      </c>
      <c r="Q9" s="206"/>
      <c r="R9" s="206" t="e">
        <v>#REF!</v>
      </c>
    </row>
    <row r="10" spans="1:22" s="207" customFormat="1" ht="21.75" customHeight="1">
      <c r="A10" s="486">
        <v>2</v>
      </c>
      <c r="B10" s="487" t="s">
        <v>800</v>
      </c>
      <c r="C10" s="547"/>
      <c r="D10" s="547"/>
      <c r="E10" s="547"/>
      <c r="F10" s="488"/>
      <c r="G10" s="488"/>
      <c r="H10" s="488"/>
      <c r="I10" s="488"/>
      <c r="J10" s="488"/>
      <c r="K10" s="492">
        <f>SUBTOTAL(9,K11:K17)</f>
        <v>182444</v>
      </c>
      <c r="L10" s="492">
        <f>SUBTOTAL(9,L11:L17)</f>
        <v>470444</v>
      </c>
      <c r="M10" s="489"/>
      <c r="N10" s="489"/>
      <c r="O10" s="208"/>
      <c r="P10" s="209"/>
      <c r="Q10" s="206"/>
      <c r="R10" s="206"/>
    </row>
    <row r="11" spans="1:22" s="207" customFormat="1" ht="57.75" customHeight="1">
      <c r="A11" s="493" t="s">
        <v>16</v>
      </c>
      <c r="B11" s="494" t="s">
        <v>801</v>
      </c>
      <c r="C11" s="486" t="s">
        <v>802</v>
      </c>
      <c r="D11" s="495"/>
      <c r="E11" s="486" t="s">
        <v>803</v>
      </c>
      <c r="F11" s="496">
        <v>498640</v>
      </c>
      <c r="G11" s="494">
        <v>31310</v>
      </c>
      <c r="H11" s="488"/>
      <c r="I11" s="488"/>
      <c r="J11" s="488"/>
      <c r="K11" s="494">
        <v>25000</v>
      </c>
      <c r="L11" s="494">
        <v>25000</v>
      </c>
      <c r="M11" s="489"/>
      <c r="N11" s="530" t="s">
        <v>804</v>
      </c>
      <c r="O11" s="208"/>
      <c r="P11" s="212" t="s">
        <v>805</v>
      </c>
      <c r="Q11" s="206"/>
      <c r="R11" s="206"/>
    </row>
    <row r="12" spans="1:22" s="218" customFormat="1" ht="82.5" customHeight="1">
      <c r="A12" s="493">
        <v>3</v>
      </c>
      <c r="B12" s="497" t="s">
        <v>806</v>
      </c>
      <c r="C12" s="498" t="s">
        <v>807</v>
      </c>
      <c r="D12" s="486"/>
      <c r="E12" s="499" t="s">
        <v>808</v>
      </c>
      <c r="F12" s="494">
        <v>225415</v>
      </c>
      <c r="G12" s="500">
        <v>225415</v>
      </c>
      <c r="H12" s="494">
        <v>30000</v>
      </c>
      <c r="I12" s="500">
        <v>30000</v>
      </c>
      <c r="J12" s="501"/>
      <c r="K12" s="500">
        <v>80000</v>
      </c>
      <c r="L12" s="500">
        <f>K12+I12</f>
        <v>110000</v>
      </c>
      <c r="M12" s="502"/>
      <c r="N12" s="530" t="s">
        <v>809</v>
      </c>
      <c r="O12" s="217"/>
      <c r="P12" s="218" t="s">
        <v>805</v>
      </c>
    </row>
    <row r="13" spans="1:22" s="222" customFormat="1" ht="103.5" customHeight="1">
      <c r="A13" s="493">
        <v>4</v>
      </c>
      <c r="B13" s="497" t="s">
        <v>810</v>
      </c>
      <c r="C13" s="486" t="s">
        <v>811</v>
      </c>
      <c r="D13" s="486"/>
      <c r="E13" s="486" t="s">
        <v>812</v>
      </c>
      <c r="F13" s="494">
        <v>594884</v>
      </c>
      <c r="G13" s="500">
        <v>89233</v>
      </c>
      <c r="H13" s="494">
        <v>69233</v>
      </c>
      <c r="I13" s="500">
        <v>30000</v>
      </c>
      <c r="J13" s="501"/>
      <c r="K13" s="500">
        <v>20000</v>
      </c>
      <c r="L13" s="500">
        <f>K13+I13</f>
        <v>50000</v>
      </c>
      <c r="M13" s="502">
        <v>0.95</v>
      </c>
      <c r="N13" s="530" t="s">
        <v>1255</v>
      </c>
      <c r="O13" s="219" t="s">
        <v>813</v>
      </c>
      <c r="P13" s="220" t="s">
        <v>805</v>
      </c>
      <c r="Q13" s="220"/>
      <c r="R13" s="221"/>
    </row>
    <row r="14" spans="1:22" ht="107.25" customHeight="1">
      <c r="A14" s="493">
        <v>5</v>
      </c>
      <c r="B14" s="503" t="s">
        <v>814</v>
      </c>
      <c r="C14" s="493" t="s">
        <v>815</v>
      </c>
      <c r="D14" s="486">
        <v>7654923</v>
      </c>
      <c r="E14" s="504" t="s">
        <v>816</v>
      </c>
      <c r="F14" s="505">
        <v>311233</v>
      </c>
      <c r="G14" s="505">
        <v>311233</v>
      </c>
      <c r="H14" s="500">
        <v>251000</v>
      </c>
      <c r="I14" s="500">
        <v>126000</v>
      </c>
      <c r="J14" s="501"/>
      <c r="K14" s="506">
        <f>18516-672</f>
        <v>17844</v>
      </c>
      <c r="L14" s="506">
        <f>K14+I14</f>
        <v>143844</v>
      </c>
      <c r="M14" s="502">
        <v>0.9</v>
      </c>
      <c r="N14" s="530" t="s">
        <v>817</v>
      </c>
      <c r="O14" s="219" t="s">
        <v>813</v>
      </c>
      <c r="P14" s="223">
        <v>145280</v>
      </c>
      <c r="Q14" s="197">
        <v>145000</v>
      </c>
      <c r="R14" s="224">
        <f>Q14/P14</f>
        <v>0.99807268722466957</v>
      </c>
      <c r="S14" s="194" t="s">
        <v>805</v>
      </c>
    </row>
    <row r="15" spans="1:22" ht="82.5" customHeight="1">
      <c r="A15" s="493">
        <v>6</v>
      </c>
      <c r="B15" s="507" t="s">
        <v>838</v>
      </c>
      <c r="C15" s="508" t="s">
        <v>802</v>
      </c>
      <c r="D15" s="486"/>
      <c r="E15" s="498" t="s">
        <v>839</v>
      </c>
      <c r="F15" s="505">
        <v>126108</v>
      </c>
      <c r="G15" s="509">
        <v>126108</v>
      </c>
      <c r="H15" s="494">
        <v>85772</v>
      </c>
      <c r="I15" s="494">
        <v>0</v>
      </c>
      <c r="J15" s="510"/>
      <c r="K15" s="506">
        <v>4600</v>
      </c>
      <c r="L15" s="506">
        <f t="shared" ref="L15" si="0">K15+I15</f>
        <v>4600</v>
      </c>
      <c r="M15" s="502">
        <v>0.9</v>
      </c>
      <c r="N15" s="530" t="s">
        <v>840</v>
      </c>
      <c r="O15" s="219" t="s">
        <v>805</v>
      </c>
      <c r="P15" s="223">
        <v>113497</v>
      </c>
      <c r="Q15" s="197">
        <v>103000</v>
      </c>
      <c r="R15" s="224">
        <f>Q15/P15</f>
        <v>0.90751297391120467</v>
      </c>
      <c r="S15" s="223" t="s">
        <v>805</v>
      </c>
      <c r="T15" s="197">
        <f>Q15-H15</f>
        <v>17228</v>
      </c>
      <c r="U15" s="233">
        <f>H15+K15</f>
        <v>90372</v>
      </c>
      <c r="V15" s="194">
        <f>U15/P15</f>
        <v>0.79625012114857663</v>
      </c>
    </row>
    <row r="16" spans="1:22" s="218" customFormat="1" ht="94.5" customHeight="1">
      <c r="A16" s="493">
        <v>7</v>
      </c>
      <c r="B16" s="511" t="s">
        <v>844</v>
      </c>
      <c r="C16" s="486" t="s">
        <v>448</v>
      </c>
      <c r="D16" s="486"/>
      <c r="E16" s="498" t="s">
        <v>845</v>
      </c>
      <c r="F16" s="505">
        <v>288602</v>
      </c>
      <c r="G16" s="505">
        <v>288602</v>
      </c>
      <c r="H16" s="494">
        <v>201000</v>
      </c>
      <c r="I16" s="500">
        <v>15000</v>
      </c>
      <c r="J16" s="512"/>
      <c r="K16" s="506">
        <v>25000</v>
      </c>
      <c r="L16" s="513">
        <f>K16+I16</f>
        <v>40000</v>
      </c>
      <c r="M16" s="502">
        <v>0.9</v>
      </c>
      <c r="N16" s="530" t="s">
        <v>846</v>
      </c>
      <c r="O16" s="219" t="s">
        <v>813</v>
      </c>
      <c r="P16" s="223">
        <v>40000</v>
      </c>
      <c r="Q16" s="223">
        <v>40000</v>
      </c>
      <c r="R16" s="224">
        <f t="shared" ref="R16:R17" si="1">Q16/P16</f>
        <v>1</v>
      </c>
      <c r="S16" s="218" t="s">
        <v>805</v>
      </c>
    </row>
    <row r="17" spans="1:20" s="218" customFormat="1" ht="92.25" customHeight="1">
      <c r="A17" s="493">
        <v>8</v>
      </c>
      <c r="B17" s="511" t="s">
        <v>847</v>
      </c>
      <c r="C17" s="486" t="s">
        <v>448</v>
      </c>
      <c r="D17" s="486"/>
      <c r="E17" s="498" t="s">
        <v>848</v>
      </c>
      <c r="F17" s="505">
        <v>237546</v>
      </c>
      <c r="G17" s="505">
        <v>237546</v>
      </c>
      <c r="H17" s="494">
        <v>167700</v>
      </c>
      <c r="I17" s="500">
        <v>87000</v>
      </c>
      <c r="J17" s="512"/>
      <c r="K17" s="506">
        <v>10000</v>
      </c>
      <c r="L17" s="513">
        <f t="shared" ref="L17" si="2">K17+I17</f>
        <v>97000</v>
      </c>
      <c r="M17" s="502">
        <v>0.9</v>
      </c>
      <c r="N17" s="530" t="s">
        <v>849</v>
      </c>
      <c r="O17" s="219" t="s">
        <v>813</v>
      </c>
      <c r="P17" s="223">
        <v>97000</v>
      </c>
      <c r="Q17" s="223">
        <v>97000</v>
      </c>
      <c r="R17" s="224">
        <f t="shared" si="1"/>
        <v>1</v>
      </c>
      <c r="S17" s="218" t="s">
        <v>805</v>
      </c>
    </row>
    <row r="18" spans="1:20" s="207" customFormat="1" ht="21.75" customHeight="1">
      <c r="A18" s="547" t="s">
        <v>19</v>
      </c>
      <c r="B18" s="487" t="s">
        <v>818</v>
      </c>
      <c r="C18" s="547"/>
      <c r="D18" s="547"/>
      <c r="E18" s="547"/>
      <c r="F18" s="488"/>
      <c r="G18" s="488"/>
      <c r="H18" s="488"/>
      <c r="I18" s="488"/>
      <c r="J18" s="488"/>
      <c r="K18" s="492">
        <f>SUBTOTAL(9,K19:K44)</f>
        <v>599556</v>
      </c>
      <c r="L18" s="492">
        <f>SUBTOTAL(9,L19:L44)</f>
        <v>1461556</v>
      </c>
      <c r="M18" s="489"/>
      <c r="N18" s="489"/>
      <c r="O18" s="208"/>
      <c r="P18" s="212"/>
      <c r="Q18" s="206"/>
      <c r="R18" s="206"/>
    </row>
    <row r="19" spans="1:20" s="228" customFormat="1" ht="21.75" customHeight="1">
      <c r="A19" s="547" t="s">
        <v>106</v>
      </c>
      <c r="B19" s="514" t="s">
        <v>819</v>
      </c>
      <c r="C19" s="515"/>
      <c r="D19" s="547"/>
      <c r="E19" s="516"/>
      <c r="F19" s="517"/>
      <c r="G19" s="518"/>
      <c r="H19" s="488"/>
      <c r="I19" s="519"/>
      <c r="J19" s="520"/>
      <c r="K19" s="519">
        <f>SUBTOTAL(9,K20:K23)</f>
        <v>26000</v>
      </c>
      <c r="L19" s="519">
        <f>SUBTOTAL(9,L20:L23)</f>
        <v>26000</v>
      </c>
      <c r="M19" s="521"/>
      <c r="N19" s="547"/>
      <c r="O19" s="225"/>
      <c r="P19" s="226"/>
      <c r="Q19" s="226"/>
      <c r="R19" s="227"/>
    </row>
    <row r="20" spans="1:20" s="228" customFormat="1" ht="38.25" customHeight="1">
      <c r="A20" s="508">
        <v>1</v>
      </c>
      <c r="B20" s="494" t="s">
        <v>820</v>
      </c>
      <c r="C20" s="498" t="s">
        <v>821</v>
      </c>
      <c r="D20" s="487"/>
      <c r="E20" s="498" t="s">
        <v>822</v>
      </c>
      <c r="F20" s="522">
        <v>6716</v>
      </c>
      <c r="G20" s="523">
        <v>5000</v>
      </c>
      <c r="H20" s="488"/>
      <c r="I20" s="519"/>
      <c r="J20" s="520"/>
      <c r="K20" s="523">
        <v>5000</v>
      </c>
      <c r="L20" s="523">
        <v>5000</v>
      </c>
      <c r="M20" s="521"/>
      <c r="N20" s="547"/>
      <c r="O20" s="225"/>
      <c r="P20" s="226"/>
      <c r="Q20" s="226"/>
      <c r="R20" s="227"/>
    </row>
    <row r="21" spans="1:20" s="228" customFormat="1" ht="37.5" customHeight="1">
      <c r="A21" s="508">
        <v>2</v>
      </c>
      <c r="B21" s="494" t="s">
        <v>823</v>
      </c>
      <c r="C21" s="498" t="s">
        <v>821</v>
      </c>
      <c r="D21" s="487"/>
      <c r="E21" s="498" t="s">
        <v>824</v>
      </c>
      <c r="F21" s="522">
        <v>9106</v>
      </c>
      <c r="G21" s="523">
        <v>7000</v>
      </c>
      <c r="H21" s="488"/>
      <c r="I21" s="519"/>
      <c r="J21" s="520"/>
      <c r="K21" s="523">
        <v>7000</v>
      </c>
      <c r="L21" s="523">
        <v>7000</v>
      </c>
      <c r="M21" s="521"/>
      <c r="N21" s="547"/>
      <c r="O21" s="225"/>
      <c r="P21" s="226"/>
      <c r="Q21" s="226"/>
      <c r="R21" s="227"/>
    </row>
    <row r="22" spans="1:20" s="228" customFormat="1" ht="75" customHeight="1">
      <c r="A22" s="508">
        <v>3</v>
      </c>
      <c r="B22" s="494" t="s">
        <v>825</v>
      </c>
      <c r="C22" s="498" t="s">
        <v>815</v>
      </c>
      <c r="D22" s="487"/>
      <c r="E22" s="524" t="s">
        <v>826</v>
      </c>
      <c r="F22" s="522">
        <v>70483</v>
      </c>
      <c r="G22" s="523">
        <v>10700</v>
      </c>
      <c r="H22" s="488"/>
      <c r="I22" s="519"/>
      <c r="J22" s="520"/>
      <c r="K22" s="523">
        <v>10700</v>
      </c>
      <c r="L22" s="523">
        <v>10700</v>
      </c>
      <c r="M22" s="521"/>
      <c r="N22" s="547"/>
      <c r="O22" s="225"/>
      <c r="P22" s="226"/>
      <c r="Q22" s="226"/>
      <c r="R22" s="227"/>
    </row>
    <row r="23" spans="1:20" s="228" customFormat="1" ht="49.5" customHeight="1">
      <c r="A23" s="508">
        <v>4</v>
      </c>
      <c r="B23" s="494" t="s">
        <v>827</v>
      </c>
      <c r="C23" s="498" t="s">
        <v>815</v>
      </c>
      <c r="D23" s="487"/>
      <c r="E23" s="524" t="s">
        <v>828</v>
      </c>
      <c r="F23" s="522">
        <v>14743</v>
      </c>
      <c r="G23" s="523">
        <v>3300</v>
      </c>
      <c r="H23" s="488"/>
      <c r="I23" s="519"/>
      <c r="J23" s="520"/>
      <c r="K23" s="523">
        <v>3300</v>
      </c>
      <c r="L23" s="523">
        <v>3300</v>
      </c>
      <c r="M23" s="521"/>
      <c r="N23" s="547"/>
      <c r="O23" s="225"/>
      <c r="P23" s="226"/>
      <c r="Q23" s="226"/>
      <c r="R23" s="227"/>
    </row>
    <row r="24" spans="1:20" s="207" customFormat="1" ht="21" customHeight="1">
      <c r="A24" s="547" t="s">
        <v>108</v>
      </c>
      <c r="B24" s="487" t="s">
        <v>829</v>
      </c>
      <c r="C24" s="547"/>
      <c r="D24" s="547"/>
      <c r="E24" s="547"/>
      <c r="F24" s="488"/>
      <c r="G24" s="488"/>
      <c r="H24" s="488"/>
      <c r="I24" s="488"/>
      <c r="J24" s="488"/>
      <c r="K24" s="488">
        <f>SUBTOTAL(9,K25:K25)</f>
        <v>20000</v>
      </c>
      <c r="L24" s="488">
        <f>SUBTOTAL(9,L25:L25)</f>
        <v>50000</v>
      </c>
      <c r="M24" s="489"/>
      <c r="N24" s="489"/>
      <c r="O24" s="208"/>
      <c r="P24" s="212"/>
      <c r="Q24" s="206"/>
      <c r="R24" s="206"/>
    </row>
    <row r="25" spans="1:20" s="222" customFormat="1" ht="87" customHeight="1">
      <c r="A25" s="508" t="s">
        <v>16</v>
      </c>
      <c r="B25" s="495" t="s">
        <v>830</v>
      </c>
      <c r="C25" s="486" t="s">
        <v>831</v>
      </c>
      <c r="D25" s="486"/>
      <c r="E25" s="486" t="s">
        <v>832</v>
      </c>
      <c r="F25" s="494">
        <v>235875</v>
      </c>
      <c r="G25" s="500">
        <f>F25</f>
        <v>235875</v>
      </c>
      <c r="H25" s="494">
        <v>130000</v>
      </c>
      <c r="I25" s="500">
        <v>30000</v>
      </c>
      <c r="J25" s="501"/>
      <c r="K25" s="500">
        <v>20000</v>
      </c>
      <c r="L25" s="500">
        <f>K25+I25</f>
        <v>50000</v>
      </c>
      <c r="M25" s="502">
        <f>140000/194000</f>
        <v>0.72164948453608246</v>
      </c>
      <c r="N25" s="530" t="s">
        <v>833</v>
      </c>
      <c r="O25" s="219" t="s">
        <v>805</v>
      </c>
      <c r="P25" s="220"/>
      <c r="Q25" s="220"/>
      <c r="R25" s="221"/>
    </row>
    <row r="26" spans="1:20" s="192" customFormat="1" ht="32.25" customHeight="1">
      <c r="A26" s="547" t="s">
        <v>110</v>
      </c>
      <c r="B26" s="525" t="s">
        <v>834</v>
      </c>
      <c r="C26" s="547"/>
      <c r="D26" s="547"/>
      <c r="E26" s="515"/>
      <c r="F26" s="488"/>
      <c r="G26" s="519"/>
      <c r="H26" s="488"/>
      <c r="I26" s="519"/>
      <c r="J26" s="520"/>
      <c r="K26" s="526">
        <f>SUBTOTAL(9,K27:K41)</f>
        <v>168300</v>
      </c>
      <c r="L26" s="526">
        <f>SUBTOTAL(9,L27:L41)</f>
        <v>600300</v>
      </c>
      <c r="M26" s="521"/>
      <c r="N26" s="527"/>
      <c r="O26" s="219"/>
    </row>
    <row r="27" spans="1:20" ht="108" customHeight="1">
      <c r="A27" s="508">
        <v>1</v>
      </c>
      <c r="B27" s="528" t="s">
        <v>835</v>
      </c>
      <c r="C27" s="493" t="s">
        <v>815</v>
      </c>
      <c r="D27" s="486">
        <v>7705501</v>
      </c>
      <c r="E27" s="498" t="s">
        <v>836</v>
      </c>
      <c r="F27" s="505">
        <v>149313</v>
      </c>
      <c r="G27" s="505">
        <v>149313</v>
      </c>
      <c r="H27" s="494">
        <v>110000</v>
      </c>
      <c r="I27" s="500">
        <v>70000</v>
      </c>
      <c r="J27" s="510"/>
      <c r="K27" s="500">
        <v>14000</v>
      </c>
      <c r="L27" s="500">
        <f t="shared" ref="L27:M41" si="3">K27+I27</f>
        <v>84000</v>
      </c>
      <c r="M27" s="502">
        <v>0.9</v>
      </c>
      <c r="N27" s="530" t="s">
        <v>837</v>
      </c>
      <c r="O27" s="219" t="s">
        <v>813</v>
      </c>
      <c r="P27" s="223">
        <v>84578</v>
      </c>
      <c r="Q27" s="197">
        <v>84000</v>
      </c>
      <c r="R27" s="224">
        <f t="shared" ref="R27:R28" si="4">Q27/P27</f>
        <v>0.99316607155525083</v>
      </c>
      <c r="S27" s="223" t="s">
        <v>805</v>
      </c>
      <c r="T27" s="197"/>
    </row>
    <row r="28" spans="1:20" ht="99.75" customHeight="1">
      <c r="A28" s="508">
        <v>2</v>
      </c>
      <c r="B28" s="503" t="s">
        <v>841</v>
      </c>
      <c r="C28" s="486" t="s">
        <v>842</v>
      </c>
      <c r="D28" s="486">
        <v>7681719</v>
      </c>
      <c r="E28" s="498" t="s">
        <v>843</v>
      </c>
      <c r="F28" s="505">
        <v>41465</v>
      </c>
      <c r="G28" s="529">
        <v>41465</v>
      </c>
      <c r="H28" s="494">
        <f>16777+12000</f>
        <v>28777</v>
      </c>
      <c r="I28" s="500">
        <v>12000</v>
      </c>
      <c r="J28" s="510"/>
      <c r="K28" s="506">
        <v>6500</v>
      </c>
      <c r="L28" s="500">
        <f t="shared" si="3"/>
        <v>18500</v>
      </c>
      <c r="M28" s="502">
        <v>0.9</v>
      </c>
      <c r="N28" s="530" t="s">
        <v>1256</v>
      </c>
      <c r="O28" s="219" t="s">
        <v>813</v>
      </c>
      <c r="P28" s="223">
        <v>35277</v>
      </c>
      <c r="Q28" s="234">
        <f>28777+6500</f>
        <v>35277</v>
      </c>
      <c r="R28" s="224">
        <f t="shared" si="4"/>
        <v>1</v>
      </c>
      <c r="S28" s="223" t="s">
        <v>805</v>
      </c>
      <c r="T28" s="223">
        <f>P28*1.1</f>
        <v>38804.700000000004</v>
      </c>
    </row>
    <row r="29" spans="1:20" s="218" customFormat="1" ht="93.75" customHeight="1">
      <c r="A29" s="508">
        <v>3</v>
      </c>
      <c r="B29" s="503" t="s">
        <v>850</v>
      </c>
      <c r="C29" s="486" t="s">
        <v>851</v>
      </c>
      <c r="D29" s="486"/>
      <c r="E29" s="486" t="s">
        <v>852</v>
      </c>
      <c r="F29" s="505">
        <v>79600</v>
      </c>
      <c r="G29" s="529">
        <v>41000</v>
      </c>
      <c r="H29" s="494">
        <v>20000</v>
      </c>
      <c r="I29" s="500">
        <v>20000</v>
      </c>
      <c r="J29" s="512"/>
      <c r="K29" s="500">
        <v>15000</v>
      </c>
      <c r="L29" s="494">
        <f t="shared" si="3"/>
        <v>35000</v>
      </c>
      <c r="M29" s="502">
        <v>0.875</v>
      </c>
      <c r="N29" s="530" t="s">
        <v>853</v>
      </c>
      <c r="O29" s="219" t="s">
        <v>813</v>
      </c>
      <c r="P29" s="223"/>
      <c r="Q29" s="223"/>
      <c r="R29" s="224"/>
    </row>
    <row r="30" spans="1:20" ht="111" customHeight="1">
      <c r="A30" s="508">
        <v>4</v>
      </c>
      <c r="B30" s="503" t="s">
        <v>854</v>
      </c>
      <c r="C30" s="486" t="s">
        <v>855</v>
      </c>
      <c r="D30" s="486"/>
      <c r="E30" s="498" t="s">
        <v>856</v>
      </c>
      <c r="F30" s="494">
        <v>191741</v>
      </c>
      <c r="G30" s="500">
        <v>120000</v>
      </c>
      <c r="H30" s="494">
        <v>90000</v>
      </c>
      <c r="I30" s="500">
        <v>50000</v>
      </c>
      <c r="J30" s="501"/>
      <c r="K30" s="500">
        <v>5000</v>
      </c>
      <c r="L30" s="500">
        <f t="shared" si="3"/>
        <v>55000</v>
      </c>
      <c r="M30" s="502">
        <v>1</v>
      </c>
      <c r="N30" s="530" t="s">
        <v>857</v>
      </c>
      <c r="O30" s="219"/>
      <c r="P30" s="223"/>
      <c r="Q30" s="223"/>
      <c r="R30" s="236"/>
    </row>
    <row r="31" spans="1:20" s="218" customFormat="1" ht="97.5" customHeight="1">
      <c r="A31" s="508">
        <v>5</v>
      </c>
      <c r="B31" s="497" t="s">
        <v>858</v>
      </c>
      <c r="C31" s="486" t="s">
        <v>859</v>
      </c>
      <c r="D31" s="486"/>
      <c r="E31" s="498" t="s">
        <v>860</v>
      </c>
      <c r="F31" s="494">
        <v>25570</v>
      </c>
      <c r="G31" s="500">
        <f>F31</f>
        <v>25570</v>
      </c>
      <c r="H31" s="494">
        <v>10000</v>
      </c>
      <c r="I31" s="500">
        <f>H31</f>
        <v>10000</v>
      </c>
      <c r="J31" s="501"/>
      <c r="K31" s="500">
        <v>10000</v>
      </c>
      <c r="L31" s="500">
        <f t="shared" si="3"/>
        <v>20000</v>
      </c>
      <c r="M31" s="502">
        <v>0.9</v>
      </c>
      <c r="N31" s="530" t="s">
        <v>1257</v>
      </c>
      <c r="O31" s="219" t="s">
        <v>813</v>
      </c>
      <c r="P31" s="223"/>
      <c r="Q31" s="223"/>
      <c r="R31" s="236"/>
    </row>
    <row r="32" spans="1:20" s="218" customFormat="1" ht="101.25" customHeight="1">
      <c r="A32" s="508">
        <v>6</v>
      </c>
      <c r="B32" s="497" t="s">
        <v>861</v>
      </c>
      <c r="C32" s="486" t="s">
        <v>859</v>
      </c>
      <c r="D32" s="486"/>
      <c r="E32" s="498" t="s">
        <v>862</v>
      </c>
      <c r="F32" s="494">
        <v>1426446</v>
      </c>
      <c r="G32" s="500">
        <v>1029446</v>
      </c>
      <c r="H32" s="494">
        <v>750000</v>
      </c>
      <c r="I32" s="500">
        <v>112000</v>
      </c>
      <c r="J32" s="501"/>
      <c r="K32" s="500">
        <v>12000</v>
      </c>
      <c r="L32" s="500">
        <f t="shared" si="3"/>
        <v>124000</v>
      </c>
      <c r="M32" s="502"/>
      <c r="N32" s="530" t="s">
        <v>863</v>
      </c>
      <c r="O32" s="219" t="s">
        <v>805</v>
      </c>
      <c r="P32" s="223"/>
      <c r="Q32" s="223"/>
      <c r="R32" s="236"/>
    </row>
    <row r="33" spans="1:18" s="222" customFormat="1" ht="105" customHeight="1">
      <c r="A33" s="508">
        <v>7</v>
      </c>
      <c r="B33" s="495" t="s">
        <v>864</v>
      </c>
      <c r="C33" s="486" t="s">
        <v>821</v>
      </c>
      <c r="D33" s="486"/>
      <c r="E33" s="486" t="s">
        <v>865</v>
      </c>
      <c r="F33" s="494">
        <v>453200</v>
      </c>
      <c r="G33" s="500">
        <f>F33</f>
        <v>453200</v>
      </c>
      <c r="H33" s="494">
        <f>311131+I33</f>
        <v>356131</v>
      </c>
      <c r="I33" s="500">
        <v>45000</v>
      </c>
      <c r="J33" s="501"/>
      <c r="K33" s="500">
        <v>30000</v>
      </c>
      <c r="L33" s="500">
        <f t="shared" si="3"/>
        <v>75000</v>
      </c>
      <c r="M33" s="502">
        <v>0.9</v>
      </c>
      <c r="N33" s="530" t="s">
        <v>866</v>
      </c>
      <c r="O33" s="219" t="s">
        <v>813</v>
      </c>
      <c r="P33" s="220" t="s">
        <v>805</v>
      </c>
      <c r="Q33" s="220"/>
      <c r="R33" s="221"/>
    </row>
    <row r="34" spans="1:18" s="222" customFormat="1" ht="65.25" customHeight="1">
      <c r="A34" s="508">
        <v>8</v>
      </c>
      <c r="B34" s="495" t="s">
        <v>867</v>
      </c>
      <c r="C34" s="486" t="s">
        <v>831</v>
      </c>
      <c r="D34" s="486"/>
      <c r="E34" s="486" t="s">
        <v>868</v>
      </c>
      <c r="F34" s="494">
        <v>362365</v>
      </c>
      <c r="G34" s="500">
        <v>234822</v>
      </c>
      <c r="H34" s="494"/>
      <c r="I34" s="500"/>
      <c r="J34" s="501"/>
      <c r="K34" s="500">
        <v>20000</v>
      </c>
      <c r="L34" s="500">
        <v>20000</v>
      </c>
      <c r="M34" s="502"/>
      <c r="N34" s="531" t="s">
        <v>869</v>
      </c>
      <c r="O34" s="217" t="s">
        <v>805</v>
      </c>
      <c r="P34" s="220"/>
      <c r="Q34" s="220"/>
      <c r="R34" s="221"/>
    </row>
    <row r="35" spans="1:18" s="222" customFormat="1" ht="93" customHeight="1">
      <c r="A35" s="508">
        <v>9</v>
      </c>
      <c r="B35" s="497" t="s">
        <v>870</v>
      </c>
      <c r="C35" s="486" t="s">
        <v>871</v>
      </c>
      <c r="D35" s="486"/>
      <c r="E35" s="486" t="s">
        <v>872</v>
      </c>
      <c r="F35" s="494">
        <v>14835</v>
      </c>
      <c r="G35" s="500">
        <f>F35</f>
        <v>14835</v>
      </c>
      <c r="H35" s="494">
        <v>5000</v>
      </c>
      <c r="I35" s="500">
        <v>5000</v>
      </c>
      <c r="J35" s="501"/>
      <c r="K35" s="500">
        <f>5000+2000</f>
        <v>7000</v>
      </c>
      <c r="L35" s="500">
        <f t="shared" si="3"/>
        <v>12000</v>
      </c>
      <c r="M35" s="502">
        <v>0.9</v>
      </c>
      <c r="N35" s="530" t="s">
        <v>873</v>
      </c>
      <c r="O35" s="219" t="s">
        <v>813</v>
      </c>
      <c r="P35" s="220">
        <f>0.9*11288</f>
        <v>10159.200000000001</v>
      </c>
      <c r="Q35" s="220" t="s">
        <v>805</v>
      </c>
      <c r="R35" s="221"/>
    </row>
    <row r="36" spans="1:18" s="222" customFormat="1" ht="81" customHeight="1">
      <c r="A36" s="508">
        <v>10</v>
      </c>
      <c r="B36" s="497" t="s">
        <v>874</v>
      </c>
      <c r="C36" s="486" t="s">
        <v>871</v>
      </c>
      <c r="D36" s="486"/>
      <c r="E36" s="486" t="s">
        <v>875</v>
      </c>
      <c r="F36" s="494">
        <v>28578</v>
      </c>
      <c r="G36" s="500">
        <f>F36</f>
        <v>28578</v>
      </c>
      <c r="H36" s="494">
        <v>10000</v>
      </c>
      <c r="I36" s="500">
        <v>10000</v>
      </c>
      <c r="J36" s="501"/>
      <c r="K36" s="500">
        <v>7000</v>
      </c>
      <c r="L36" s="500">
        <f t="shared" si="3"/>
        <v>17000</v>
      </c>
      <c r="M36" s="502">
        <v>0.9</v>
      </c>
      <c r="N36" s="530" t="s">
        <v>876</v>
      </c>
      <c r="O36" s="219" t="s">
        <v>813</v>
      </c>
      <c r="P36" s="220">
        <f>0.9*17614</f>
        <v>15852.6</v>
      </c>
      <c r="Q36" s="220" t="s">
        <v>805</v>
      </c>
      <c r="R36" s="221"/>
    </row>
    <row r="37" spans="1:18" s="222" customFormat="1" ht="104.25" customHeight="1">
      <c r="A37" s="508">
        <v>11</v>
      </c>
      <c r="B37" s="495" t="s">
        <v>877</v>
      </c>
      <c r="C37" s="486" t="s">
        <v>878</v>
      </c>
      <c r="D37" s="486"/>
      <c r="E37" s="486" t="s">
        <v>879</v>
      </c>
      <c r="F37" s="522">
        <v>16310</v>
      </c>
      <c r="G37" s="500">
        <f>F37</f>
        <v>16310</v>
      </c>
      <c r="H37" s="494">
        <v>8000</v>
      </c>
      <c r="I37" s="500">
        <v>8000</v>
      </c>
      <c r="J37" s="501"/>
      <c r="K37" s="500">
        <v>5000</v>
      </c>
      <c r="L37" s="500">
        <f t="shared" si="3"/>
        <v>13000</v>
      </c>
      <c r="M37" s="502">
        <v>0.9</v>
      </c>
      <c r="N37" s="530" t="s">
        <v>880</v>
      </c>
      <c r="O37" s="219" t="s">
        <v>805</v>
      </c>
      <c r="P37" s="220"/>
      <c r="Q37" s="220"/>
      <c r="R37" s="221"/>
    </row>
    <row r="38" spans="1:18" s="222" customFormat="1" ht="89.25" customHeight="1">
      <c r="A38" s="508">
        <v>12</v>
      </c>
      <c r="B38" s="532" t="s">
        <v>881</v>
      </c>
      <c r="C38" s="498" t="s">
        <v>882</v>
      </c>
      <c r="D38" s="486"/>
      <c r="E38" s="499" t="s">
        <v>883</v>
      </c>
      <c r="F38" s="522">
        <v>49733</v>
      </c>
      <c r="G38" s="523">
        <v>30000</v>
      </c>
      <c r="H38" s="494">
        <v>25000</v>
      </c>
      <c r="I38" s="500">
        <v>10000</v>
      </c>
      <c r="J38" s="501"/>
      <c r="K38" s="500">
        <v>5000</v>
      </c>
      <c r="L38" s="500">
        <f t="shared" si="3"/>
        <v>15000</v>
      </c>
      <c r="M38" s="502">
        <v>0.9</v>
      </c>
      <c r="N38" s="530" t="s">
        <v>884</v>
      </c>
      <c r="O38" s="219" t="s">
        <v>813</v>
      </c>
      <c r="P38" s="220" t="s">
        <v>805</v>
      </c>
      <c r="Q38" s="220"/>
      <c r="R38" s="221"/>
    </row>
    <row r="39" spans="1:18" s="222" customFormat="1" ht="66.75" customHeight="1">
      <c r="A39" s="508">
        <v>13</v>
      </c>
      <c r="B39" s="495" t="s">
        <v>885</v>
      </c>
      <c r="C39" s="498" t="s">
        <v>886</v>
      </c>
      <c r="D39" s="486"/>
      <c r="E39" s="533" t="s">
        <v>887</v>
      </c>
      <c r="F39" s="505">
        <v>35718</v>
      </c>
      <c r="G39" s="523">
        <v>20000</v>
      </c>
      <c r="H39" s="494">
        <v>14200</v>
      </c>
      <c r="I39" s="500">
        <v>0</v>
      </c>
      <c r="J39" s="501"/>
      <c r="K39" s="500">
        <v>5800</v>
      </c>
      <c r="L39" s="500">
        <f t="shared" si="3"/>
        <v>5800</v>
      </c>
      <c r="M39" s="502"/>
      <c r="N39" s="530" t="s">
        <v>888</v>
      </c>
      <c r="O39" s="219" t="s">
        <v>813</v>
      </c>
      <c r="P39" s="220" t="s">
        <v>805</v>
      </c>
      <c r="Q39" s="220"/>
      <c r="R39" s="221"/>
    </row>
    <row r="40" spans="1:18" s="222" customFormat="1" ht="90.75" customHeight="1">
      <c r="A40" s="508">
        <v>14</v>
      </c>
      <c r="B40" s="503" t="s">
        <v>889</v>
      </c>
      <c r="C40" s="486" t="s">
        <v>890</v>
      </c>
      <c r="D40" s="486"/>
      <c r="E40" s="486" t="s">
        <v>891</v>
      </c>
      <c r="F40" s="505">
        <v>102512</v>
      </c>
      <c r="G40" s="505">
        <v>99512</v>
      </c>
      <c r="H40" s="494">
        <v>80000</v>
      </c>
      <c r="I40" s="500">
        <v>30000</v>
      </c>
      <c r="J40" s="500">
        <v>30000</v>
      </c>
      <c r="K40" s="500">
        <v>6000</v>
      </c>
      <c r="L40" s="500">
        <f t="shared" si="3"/>
        <v>36000</v>
      </c>
      <c r="M40" s="500">
        <f t="shared" si="3"/>
        <v>66000</v>
      </c>
      <c r="N40" s="530" t="s">
        <v>892</v>
      </c>
      <c r="O40" s="534" t="s">
        <v>893</v>
      </c>
      <c r="P40" s="220"/>
      <c r="Q40" s="220"/>
      <c r="R40" s="221"/>
    </row>
    <row r="41" spans="1:18" s="222" customFormat="1" ht="71.25" customHeight="1">
      <c r="A41" s="508">
        <v>15</v>
      </c>
      <c r="B41" s="532" t="s">
        <v>894</v>
      </c>
      <c r="C41" s="498" t="s">
        <v>895</v>
      </c>
      <c r="D41" s="486"/>
      <c r="E41" s="499" t="s">
        <v>896</v>
      </c>
      <c r="F41" s="505">
        <v>157518</v>
      </c>
      <c r="G41" s="505">
        <v>157518</v>
      </c>
      <c r="H41" s="494">
        <v>100000</v>
      </c>
      <c r="I41" s="500">
        <v>50000</v>
      </c>
      <c r="J41" s="500"/>
      <c r="K41" s="500">
        <v>20000</v>
      </c>
      <c r="L41" s="500">
        <f t="shared" si="3"/>
        <v>70000</v>
      </c>
      <c r="M41" s="500"/>
      <c r="N41" s="530" t="s">
        <v>897</v>
      </c>
      <c r="O41" s="237" t="s">
        <v>805</v>
      </c>
      <c r="P41" s="220"/>
      <c r="Q41" s="220"/>
      <c r="R41" s="221"/>
    </row>
    <row r="42" spans="1:18" s="207" customFormat="1" ht="33.75" customHeight="1">
      <c r="A42" s="547" t="s">
        <v>112</v>
      </c>
      <c r="B42" s="525" t="s">
        <v>898</v>
      </c>
      <c r="C42" s="547"/>
      <c r="D42" s="547"/>
      <c r="E42" s="547"/>
      <c r="F42" s="488"/>
      <c r="G42" s="488"/>
      <c r="H42" s="488"/>
      <c r="I42" s="488"/>
      <c r="J42" s="488"/>
      <c r="K42" s="492">
        <f>SUBTOTAL(9,K43:K43)</f>
        <v>385256</v>
      </c>
      <c r="L42" s="492">
        <f>SUBTOTAL(9,L43:L43)</f>
        <v>785256</v>
      </c>
      <c r="M42" s="489"/>
      <c r="N42" s="489"/>
      <c r="O42" s="208"/>
      <c r="P42" s="212"/>
      <c r="Q42" s="206"/>
      <c r="R42" s="206"/>
    </row>
    <row r="43" spans="1:18" s="218" customFormat="1" ht="42" customHeight="1">
      <c r="A43" s="486" t="s">
        <v>16</v>
      </c>
      <c r="B43" s="495" t="s">
        <v>899</v>
      </c>
      <c r="C43" s="498" t="s">
        <v>900</v>
      </c>
      <c r="D43" s="495"/>
      <c r="E43" s="499" t="s">
        <v>901</v>
      </c>
      <c r="F43" s="522">
        <v>1364166</v>
      </c>
      <c r="G43" s="523">
        <v>1364166</v>
      </c>
      <c r="H43" s="494">
        <v>400000</v>
      </c>
      <c r="I43" s="494">
        <v>400000</v>
      </c>
      <c r="J43" s="494"/>
      <c r="K43" s="513">
        <f>345656+38928+672</f>
        <v>385256</v>
      </c>
      <c r="L43" s="513">
        <f>I43+K43</f>
        <v>785256</v>
      </c>
      <c r="M43" s="512"/>
      <c r="N43" s="512" t="s">
        <v>902</v>
      </c>
      <c r="O43" s="238"/>
      <c r="P43" s="212"/>
      <c r="Q43" s="223"/>
      <c r="R43" s="223"/>
    </row>
    <row r="44" spans="1:18" s="222" customFormat="1" ht="17.25" customHeight="1">
      <c r="A44" s="205"/>
      <c r="B44" s="239"/>
      <c r="C44" s="205"/>
      <c r="D44" s="205"/>
      <c r="E44" s="205"/>
      <c r="F44" s="229"/>
      <c r="G44" s="214"/>
      <c r="H44" s="210"/>
      <c r="I44" s="214"/>
      <c r="J44" s="215"/>
      <c r="K44" s="214"/>
      <c r="L44" s="214"/>
      <c r="M44" s="216"/>
      <c r="N44" s="230"/>
      <c r="O44" s="219"/>
      <c r="P44" s="220"/>
      <c r="Q44" s="220"/>
      <c r="R44" s="221"/>
    </row>
    <row r="54" spans="1:19" ht="56.25" hidden="1" customHeight="1">
      <c r="A54" s="205">
        <v>14</v>
      </c>
      <c r="B54" s="231" t="s">
        <v>903</v>
      </c>
      <c r="C54" s="231"/>
      <c r="D54" s="205"/>
      <c r="E54" s="213" t="s">
        <v>904</v>
      </c>
      <c r="F54" s="210">
        <v>1454988</v>
      </c>
      <c r="G54" s="214">
        <v>1454988</v>
      </c>
      <c r="H54" s="214"/>
      <c r="I54" s="214">
        <v>1007509</v>
      </c>
      <c r="J54" s="215"/>
      <c r="K54" s="214"/>
      <c r="L54" s="214">
        <v>1007509</v>
      </c>
      <c r="M54" s="214"/>
      <c r="N54" s="230"/>
      <c r="O54" s="219"/>
      <c r="Q54" s="197"/>
    </row>
    <row r="55" spans="1:19" s="218" customFormat="1" ht="33" hidden="1" customHeight="1">
      <c r="A55" s="205">
        <v>4</v>
      </c>
      <c r="B55" s="211" t="s">
        <v>905</v>
      </c>
      <c r="C55" s="211"/>
      <c r="D55" s="205"/>
      <c r="E55" s="205" t="s">
        <v>906</v>
      </c>
      <c r="F55" s="210">
        <v>103000</v>
      </c>
      <c r="G55" s="210">
        <v>100000</v>
      </c>
      <c r="H55" s="210">
        <v>50000</v>
      </c>
      <c r="I55" s="210">
        <v>50000</v>
      </c>
      <c r="J55" s="215">
        <v>48000</v>
      </c>
      <c r="K55" s="210"/>
      <c r="L55" s="240">
        <v>2000</v>
      </c>
      <c r="M55" s="205"/>
      <c r="N55" s="230"/>
      <c r="O55" s="219"/>
      <c r="P55" s="223"/>
      <c r="Q55" s="236"/>
    </row>
    <row r="56" spans="1:19" ht="55.5" hidden="1" customHeight="1">
      <c r="A56" s="205">
        <v>8</v>
      </c>
      <c r="B56" s="231" t="s">
        <v>907</v>
      </c>
      <c r="C56" s="231"/>
      <c r="D56" s="205">
        <v>7542474</v>
      </c>
      <c r="E56" s="213" t="s">
        <v>908</v>
      </c>
      <c r="F56" s="210">
        <v>232918</v>
      </c>
      <c r="G56" s="214">
        <v>132918</v>
      </c>
      <c r="H56" s="210">
        <v>160000</v>
      </c>
      <c r="I56" s="214">
        <v>20151.058999999994</v>
      </c>
      <c r="J56" s="232"/>
      <c r="K56" s="214">
        <v>22466.448</v>
      </c>
      <c r="L56" s="214">
        <v>42617.506999999998</v>
      </c>
      <c r="M56" s="216" t="e">
        <v>#REF!</v>
      </c>
      <c r="N56" s="230" t="s">
        <v>909</v>
      </c>
      <c r="O56" s="219"/>
      <c r="P56" s="223">
        <v>232918</v>
      </c>
      <c r="Q56" s="223" t="e">
        <v>#REF!</v>
      </c>
      <c r="R56" s="223">
        <v>2264.0569999999998</v>
      </c>
      <c r="S56" s="236">
        <v>0.11235424401268441</v>
      </c>
    </row>
    <row r="57" spans="1:19" s="218" customFormat="1" ht="60.75" hidden="1" customHeight="1">
      <c r="A57" s="205">
        <v>2</v>
      </c>
      <c r="B57" s="241" t="s">
        <v>910</v>
      </c>
      <c r="C57" s="241"/>
      <c r="D57" s="242"/>
      <c r="E57" s="243" t="s">
        <v>911</v>
      </c>
      <c r="F57" s="210">
        <v>120669</v>
      </c>
      <c r="G57" s="210">
        <v>120669</v>
      </c>
      <c r="H57" s="210">
        <v>41000</v>
      </c>
      <c r="I57" s="210">
        <v>40000</v>
      </c>
      <c r="J57" s="235"/>
      <c r="K57" s="210">
        <v>62000</v>
      </c>
      <c r="L57" s="210">
        <v>102000</v>
      </c>
      <c r="M57" s="216" t="e">
        <v>#REF!</v>
      </c>
      <c r="N57" s="230" t="s">
        <v>912</v>
      </c>
      <c r="O57" s="219"/>
      <c r="P57" s="223">
        <v>114000</v>
      </c>
      <c r="Q57" s="223">
        <v>103000</v>
      </c>
      <c r="R57" s="223"/>
    </row>
    <row r="58" spans="1:19" ht="58.5" hidden="1" customHeight="1">
      <c r="A58" s="205">
        <v>3</v>
      </c>
      <c r="B58" s="231" t="s">
        <v>913</v>
      </c>
      <c r="C58" s="231"/>
      <c r="D58" s="213">
        <v>7239446</v>
      </c>
      <c r="E58" s="213" t="s">
        <v>914</v>
      </c>
      <c r="F58" s="210">
        <v>325585</v>
      </c>
      <c r="G58" s="214">
        <v>325585</v>
      </c>
      <c r="H58" s="210">
        <v>176206</v>
      </c>
      <c r="I58" s="210">
        <v>100000</v>
      </c>
      <c r="J58" s="235"/>
      <c r="K58" s="214">
        <v>73000</v>
      </c>
      <c r="L58" s="210">
        <v>173000</v>
      </c>
      <c r="M58" s="216" t="e">
        <v>#REF!</v>
      </c>
      <c r="N58" s="230" t="s">
        <v>915</v>
      </c>
      <c r="O58" s="219"/>
      <c r="P58" s="223">
        <v>287282</v>
      </c>
      <c r="Q58" s="223" t="e">
        <v>#REF!</v>
      </c>
    </row>
  </sheetData>
  <mergeCells count="16">
    <mergeCell ref="P5:P6"/>
    <mergeCell ref="A1:N1"/>
    <mergeCell ref="A2:N2"/>
    <mergeCell ref="A3:N3"/>
    <mergeCell ref="L4:N4"/>
    <mergeCell ref="A5:A6"/>
    <mergeCell ref="B5:B6"/>
    <mergeCell ref="C5:C6"/>
    <mergeCell ref="D5:D6"/>
    <mergeCell ref="E5:E6"/>
    <mergeCell ref="F5:G5"/>
    <mergeCell ref="H5:I5"/>
    <mergeCell ref="J5:K5"/>
    <mergeCell ref="L5:L6"/>
    <mergeCell ref="M5:M6"/>
    <mergeCell ref="N5:N6"/>
  </mergeCells>
  <pageMargins left="0.43307086614173229" right="0.19685039370078741" top="0.43307086614173229" bottom="0.43307086614173229" header="0.31496062992125984" footer="0.23622047244094491"/>
  <pageSetup paperSize="9" scale="70" orientation="landscape" horizontalDpi="200" verticalDpi="200" r:id="rId1"/>
  <headerFooter>
    <oddFooter>&amp;CTrang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Zeros="0" workbookViewId="0">
      <selection activeCell="F23" sqref="F23"/>
    </sheetView>
  </sheetViews>
  <sheetFormatPr defaultColWidth="12.5703125" defaultRowHeight="12.75"/>
  <cols>
    <col min="1" max="1" width="4.28515625" style="244" customWidth="1"/>
    <col min="2" max="2" width="26.5703125" style="245" customWidth="1"/>
    <col min="3" max="3" width="8.5703125" style="244" hidden="1" customWidth="1"/>
    <col min="4" max="4" width="19.28515625" style="244" hidden="1" customWidth="1"/>
    <col min="5" max="5" width="18.28515625" style="246" customWidth="1"/>
    <col min="6" max="6" width="7" style="244" customWidth="1"/>
    <col min="7" max="7" width="10.140625" style="244" customWidth="1"/>
    <col min="8" max="8" width="13" style="247" customWidth="1"/>
    <col min="9" max="9" width="12.42578125" style="247" customWidth="1"/>
    <col min="10" max="10" width="6.140625" style="244" customWidth="1"/>
    <col min="11" max="11" width="10.85546875" style="245" customWidth="1"/>
    <col min="12" max="12" width="13.5703125" style="248" customWidth="1"/>
    <col min="13" max="13" width="14" style="248" customWidth="1"/>
    <col min="14" max="14" width="12.85546875" style="248" customWidth="1"/>
    <col min="15" max="15" width="12" style="248" customWidth="1"/>
    <col min="16" max="16" width="12.42578125" style="247" customWidth="1"/>
    <col min="17" max="17" width="12.42578125" style="248" customWidth="1"/>
    <col min="18" max="18" width="10.5703125" style="266" hidden="1" customWidth="1"/>
    <col min="19" max="16384" width="12.5703125" style="245"/>
  </cols>
  <sheetData>
    <row r="1" spans="1:18" ht="16.5" customHeight="1">
      <c r="A1" s="1120" t="s">
        <v>950</v>
      </c>
      <c r="B1" s="1120"/>
      <c r="C1" s="1120"/>
      <c r="D1" s="1120"/>
      <c r="E1" s="1120"/>
      <c r="F1" s="1120"/>
      <c r="G1" s="1120"/>
      <c r="H1" s="1120"/>
      <c r="I1" s="1120"/>
      <c r="J1" s="1120"/>
      <c r="K1" s="1120"/>
      <c r="L1" s="1120"/>
      <c r="M1" s="1120"/>
      <c r="N1" s="1120"/>
      <c r="O1" s="1120"/>
      <c r="P1" s="1120"/>
      <c r="Q1" s="1120"/>
      <c r="R1" s="1120"/>
    </row>
    <row r="2" spans="1:18" ht="23.25" customHeight="1">
      <c r="A2" s="1120" t="s">
        <v>916</v>
      </c>
      <c r="B2" s="1120"/>
      <c r="C2" s="1120"/>
      <c r="D2" s="1120"/>
      <c r="E2" s="1120"/>
      <c r="F2" s="1120"/>
      <c r="G2" s="1120"/>
      <c r="H2" s="1120"/>
      <c r="I2" s="1120"/>
      <c r="J2" s="1120"/>
      <c r="K2" s="1120"/>
      <c r="L2" s="1120"/>
      <c r="M2" s="1120"/>
      <c r="N2" s="1120"/>
      <c r="O2" s="1120"/>
      <c r="P2" s="1120"/>
      <c r="Q2" s="1120"/>
      <c r="R2" s="1120"/>
    </row>
    <row r="3" spans="1:18" ht="24" customHeight="1">
      <c r="A3" s="1121" t="str">
        <f>+'B15-ND31-ok'!A3:H3</f>
        <v>(Kèm theo Nghị quyết số 222/2019/NQ-HĐND ngày 07 tháng 12 năm 2019 của Hội đồng nhân dân tỉnh)</v>
      </c>
      <c r="B3" s="1122"/>
      <c r="C3" s="1122"/>
      <c r="D3" s="1122"/>
      <c r="E3" s="1122"/>
      <c r="F3" s="1122"/>
      <c r="G3" s="1122"/>
      <c r="H3" s="1122"/>
      <c r="I3" s="1122"/>
      <c r="J3" s="1122"/>
      <c r="K3" s="1122"/>
      <c r="L3" s="1122"/>
      <c r="M3" s="1122"/>
      <c r="N3" s="1122"/>
      <c r="O3" s="1122"/>
      <c r="P3" s="1122"/>
      <c r="Q3" s="1122"/>
      <c r="R3" s="1122"/>
    </row>
    <row r="4" spans="1:18" ht="22.5" customHeight="1">
      <c r="O4" s="1123" t="s">
        <v>917</v>
      </c>
      <c r="P4" s="1123"/>
      <c r="Q4" s="1123"/>
      <c r="R4" s="1123"/>
    </row>
    <row r="5" spans="1:18" ht="30.75" customHeight="1">
      <c r="A5" s="1124" t="s">
        <v>3</v>
      </c>
      <c r="B5" s="1124" t="s">
        <v>918</v>
      </c>
      <c r="C5" s="1124" t="s">
        <v>919</v>
      </c>
      <c r="D5" s="1124" t="s">
        <v>920</v>
      </c>
      <c r="E5" s="1124" t="s">
        <v>785</v>
      </c>
      <c r="F5" s="1124" t="s">
        <v>921</v>
      </c>
      <c r="G5" s="1124"/>
      <c r="H5" s="1124"/>
      <c r="I5" s="1124"/>
      <c r="J5" s="1124" t="s">
        <v>922</v>
      </c>
      <c r="K5" s="1124"/>
      <c r="L5" s="1124"/>
      <c r="M5" s="1124"/>
      <c r="N5" s="1125" t="s">
        <v>923</v>
      </c>
      <c r="O5" s="1125"/>
      <c r="P5" s="1125" t="s">
        <v>924</v>
      </c>
      <c r="Q5" s="1125" t="s">
        <v>925</v>
      </c>
      <c r="R5" s="1124" t="s">
        <v>723</v>
      </c>
    </row>
    <row r="6" spans="1:18" ht="60" customHeight="1">
      <c r="A6" s="1124"/>
      <c r="B6" s="1124"/>
      <c r="C6" s="1124"/>
      <c r="D6" s="1124"/>
      <c r="E6" s="1124"/>
      <c r="F6" s="550" t="s">
        <v>926</v>
      </c>
      <c r="G6" s="550" t="s">
        <v>927</v>
      </c>
      <c r="H6" s="551" t="s">
        <v>788</v>
      </c>
      <c r="I6" s="551" t="s">
        <v>928</v>
      </c>
      <c r="J6" s="550" t="s">
        <v>926</v>
      </c>
      <c r="K6" s="550" t="s">
        <v>927</v>
      </c>
      <c r="L6" s="551" t="s">
        <v>929</v>
      </c>
      <c r="M6" s="551" t="s">
        <v>928</v>
      </c>
      <c r="N6" s="551" t="s">
        <v>181</v>
      </c>
      <c r="O6" s="551" t="s">
        <v>928</v>
      </c>
      <c r="P6" s="1125"/>
      <c r="Q6" s="1125"/>
      <c r="R6" s="1124"/>
    </row>
    <row r="7" spans="1:18">
      <c r="A7" s="249"/>
      <c r="B7" s="250"/>
      <c r="C7" s="550"/>
      <c r="D7" s="550"/>
      <c r="E7" s="249"/>
      <c r="F7" s="249"/>
      <c r="G7" s="249"/>
      <c r="H7" s="251"/>
      <c r="I7" s="251"/>
      <c r="J7" s="249"/>
      <c r="K7" s="252"/>
      <c r="L7" s="253"/>
      <c r="M7" s="253"/>
      <c r="N7" s="253"/>
      <c r="O7" s="253"/>
      <c r="P7" s="254"/>
      <c r="Q7" s="253"/>
      <c r="R7" s="249"/>
    </row>
    <row r="8" spans="1:18" s="1377" customFormat="1" ht="22.5" customHeight="1">
      <c r="A8" s="1375"/>
      <c r="B8" s="1375" t="s">
        <v>181</v>
      </c>
      <c r="C8" s="1375"/>
      <c r="D8" s="1375"/>
      <c r="E8" s="1375"/>
      <c r="F8" s="1376"/>
      <c r="G8" s="1376"/>
      <c r="H8" s="1376">
        <v>1293703000</v>
      </c>
      <c r="I8" s="1376">
        <v>1160889000</v>
      </c>
      <c r="J8" s="1376"/>
      <c r="K8" s="1376"/>
      <c r="L8" s="1376">
        <v>1073729073</v>
      </c>
      <c r="M8" s="1376">
        <v>1073729073</v>
      </c>
      <c r="N8" s="1376">
        <v>991245087</v>
      </c>
      <c r="O8" s="1376">
        <v>991245087</v>
      </c>
      <c r="P8" s="1376">
        <v>82483986</v>
      </c>
      <c r="Q8" s="1376">
        <v>82483986</v>
      </c>
      <c r="R8" s="550"/>
    </row>
    <row r="9" spans="1:18" ht="45.75" customHeight="1">
      <c r="A9" s="249">
        <v>1</v>
      </c>
      <c r="B9" s="252" t="s">
        <v>930</v>
      </c>
      <c r="C9" s="255"/>
      <c r="D9" s="249"/>
      <c r="E9" s="256" t="s">
        <v>802</v>
      </c>
      <c r="F9" s="257" t="s">
        <v>931</v>
      </c>
      <c r="G9" s="258">
        <v>43039</v>
      </c>
      <c r="H9" s="259">
        <v>342770000</v>
      </c>
      <c r="I9" s="259">
        <v>342770000</v>
      </c>
      <c r="J9" s="255">
        <v>5003</v>
      </c>
      <c r="K9" s="260">
        <v>43782</v>
      </c>
      <c r="L9" s="261">
        <v>319537641</v>
      </c>
      <c r="M9" s="261">
        <v>319537641</v>
      </c>
      <c r="N9" s="261">
        <v>282000000</v>
      </c>
      <c r="O9" s="261">
        <v>282000000</v>
      </c>
      <c r="P9" s="259">
        <v>37537641</v>
      </c>
      <c r="Q9" s="261">
        <v>37537641</v>
      </c>
      <c r="R9" s="249"/>
    </row>
    <row r="10" spans="1:18" ht="47.25" customHeight="1">
      <c r="A10" s="249">
        <v>2</v>
      </c>
      <c r="B10" s="252" t="s">
        <v>932</v>
      </c>
      <c r="C10" s="255"/>
      <c r="D10" s="249"/>
      <c r="E10" s="256" t="s">
        <v>802</v>
      </c>
      <c r="F10" s="262" t="s">
        <v>933</v>
      </c>
      <c r="G10" s="263" t="s">
        <v>934</v>
      </c>
      <c r="H10" s="259">
        <v>325585000</v>
      </c>
      <c r="I10" s="259">
        <v>325585000</v>
      </c>
      <c r="J10" s="255">
        <v>5188</v>
      </c>
      <c r="K10" s="260">
        <v>43791</v>
      </c>
      <c r="L10" s="261">
        <v>316100035</v>
      </c>
      <c r="M10" s="261">
        <v>316100035</v>
      </c>
      <c r="N10" s="261">
        <v>287519592</v>
      </c>
      <c r="O10" s="261">
        <v>287519592</v>
      </c>
      <c r="P10" s="259">
        <v>28580443</v>
      </c>
      <c r="Q10" s="261">
        <v>28580443</v>
      </c>
      <c r="R10" s="249"/>
    </row>
    <row r="11" spans="1:18" ht="47.25" customHeight="1">
      <c r="A11" s="249">
        <v>3</v>
      </c>
      <c r="B11" s="252" t="s">
        <v>935</v>
      </c>
      <c r="C11" s="255"/>
      <c r="D11" s="249"/>
      <c r="E11" s="256" t="s">
        <v>802</v>
      </c>
      <c r="F11" s="257" t="s">
        <v>936</v>
      </c>
      <c r="G11" s="263" t="s">
        <v>937</v>
      </c>
      <c r="H11" s="259">
        <v>85757000</v>
      </c>
      <c r="I11" s="259">
        <v>85757000</v>
      </c>
      <c r="J11" s="255">
        <v>4638</v>
      </c>
      <c r="K11" s="260">
        <v>43761</v>
      </c>
      <c r="L11" s="261">
        <v>63895842</v>
      </c>
      <c r="M11" s="261">
        <v>63895842</v>
      </c>
      <c r="N11" s="261">
        <v>58397890</v>
      </c>
      <c r="O11" s="261">
        <v>58397890</v>
      </c>
      <c r="P11" s="259">
        <v>5497952</v>
      </c>
      <c r="Q11" s="261">
        <v>5497952</v>
      </c>
      <c r="R11" s="249"/>
    </row>
    <row r="12" spans="1:18" ht="43.5" customHeight="1">
      <c r="A12" s="249">
        <v>4</v>
      </c>
      <c r="B12" s="252" t="s">
        <v>938</v>
      </c>
      <c r="C12" s="255"/>
      <c r="D12" s="249"/>
      <c r="E12" s="256" t="s">
        <v>802</v>
      </c>
      <c r="F12" s="257" t="s">
        <v>939</v>
      </c>
      <c r="G12" s="263" t="s">
        <v>940</v>
      </c>
      <c r="H12" s="259">
        <v>241662000</v>
      </c>
      <c r="I12" s="259">
        <v>241662000</v>
      </c>
      <c r="J12" s="255">
        <v>4967</v>
      </c>
      <c r="K12" s="260">
        <v>43780</v>
      </c>
      <c r="L12" s="261">
        <v>219048514</v>
      </c>
      <c r="M12" s="261">
        <v>219048514</v>
      </c>
      <c r="N12" s="261">
        <v>217147605</v>
      </c>
      <c r="O12" s="261">
        <v>217147605</v>
      </c>
      <c r="P12" s="259">
        <v>1900909</v>
      </c>
      <c r="Q12" s="261">
        <v>1900909</v>
      </c>
      <c r="R12" s="249"/>
    </row>
    <row r="13" spans="1:18" ht="46.5" customHeight="1">
      <c r="A13" s="249">
        <v>5</v>
      </c>
      <c r="B13" s="252" t="s">
        <v>941</v>
      </c>
      <c r="C13" s="255"/>
      <c r="D13" s="249"/>
      <c r="E13" s="256" t="s">
        <v>802</v>
      </c>
      <c r="F13" s="257" t="s">
        <v>942</v>
      </c>
      <c r="G13" s="258">
        <v>43039</v>
      </c>
      <c r="H13" s="259">
        <v>120669000</v>
      </c>
      <c r="I13" s="259">
        <v>120669000</v>
      </c>
      <c r="J13" s="255">
        <v>5190</v>
      </c>
      <c r="K13" s="260">
        <v>43791</v>
      </c>
      <c r="L13" s="261">
        <v>111756715</v>
      </c>
      <c r="M13" s="261">
        <v>111756715</v>
      </c>
      <c r="N13" s="261">
        <v>110000000</v>
      </c>
      <c r="O13" s="261">
        <v>110000000</v>
      </c>
      <c r="P13" s="259">
        <v>1756715</v>
      </c>
      <c r="Q13" s="261">
        <v>1756715</v>
      </c>
      <c r="R13" s="249"/>
    </row>
    <row r="14" spans="1:18" ht="45.75" customHeight="1">
      <c r="A14" s="249">
        <v>6</v>
      </c>
      <c r="B14" s="252" t="s">
        <v>943</v>
      </c>
      <c r="C14" s="249"/>
      <c r="D14" s="255"/>
      <c r="E14" s="249" t="s">
        <v>944</v>
      </c>
      <c r="F14" s="249" t="s">
        <v>945</v>
      </c>
      <c r="G14" s="263" t="s">
        <v>946</v>
      </c>
      <c r="H14" s="259">
        <v>132814000</v>
      </c>
      <c r="I14" s="259"/>
      <c r="J14" s="255">
        <v>1228</v>
      </c>
      <c r="K14" s="260">
        <v>43558</v>
      </c>
      <c r="L14" s="261">
        <v>1333018</v>
      </c>
      <c r="M14" s="261">
        <v>1333018</v>
      </c>
      <c r="N14" s="261">
        <v>1180000</v>
      </c>
      <c r="O14" s="261">
        <v>1180000</v>
      </c>
      <c r="P14" s="259">
        <v>153018</v>
      </c>
      <c r="Q14" s="261">
        <v>153018</v>
      </c>
      <c r="R14" s="264"/>
    </row>
    <row r="15" spans="1:18" ht="48" customHeight="1">
      <c r="A15" s="249">
        <v>7</v>
      </c>
      <c r="B15" s="265" t="s">
        <v>947</v>
      </c>
      <c r="C15" s="255"/>
      <c r="D15" s="249"/>
      <c r="E15" s="256" t="s">
        <v>302</v>
      </c>
      <c r="F15" s="255">
        <v>3542</v>
      </c>
      <c r="G15" s="258">
        <v>42670</v>
      </c>
      <c r="H15" s="259">
        <v>44446000</v>
      </c>
      <c r="I15" s="259">
        <v>44446000</v>
      </c>
      <c r="J15" s="255">
        <v>1200</v>
      </c>
      <c r="K15" s="260">
        <v>43557</v>
      </c>
      <c r="L15" s="261">
        <v>42057308</v>
      </c>
      <c r="M15" s="261">
        <v>42057308</v>
      </c>
      <c r="N15" s="261">
        <v>35000000</v>
      </c>
      <c r="O15" s="261">
        <v>35000000</v>
      </c>
      <c r="P15" s="259">
        <v>7057308</v>
      </c>
      <c r="Q15" s="261">
        <v>7057308</v>
      </c>
      <c r="R15" s="249"/>
    </row>
    <row r="16" spans="1:18" ht="18" hidden="1" customHeight="1">
      <c r="A16" s="249"/>
      <c r="B16" s="252"/>
      <c r="C16" s="255"/>
      <c r="D16" s="249"/>
      <c r="E16" s="249"/>
      <c r="F16" s="255"/>
      <c r="G16" s="258"/>
      <c r="H16" s="259"/>
      <c r="I16" s="259"/>
      <c r="J16" s="255"/>
      <c r="K16" s="260"/>
      <c r="L16" s="261"/>
      <c r="M16" s="261"/>
      <c r="N16" s="261"/>
      <c r="O16" s="261"/>
      <c r="P16" s="259"/>
      <c r="Q16" s="261"/>
      <c r="R16" s="249"/>
    </row>
  </sheetData>
  <mergeCells count="15">
    <mergeCell ref="A1:R1"/>
    <mergeCell ref="A2:R2"/>
    <mergeCell ref="A3:R3"/>
    <mergeCell ref="O4:R4"/>
    <mergeCell ref="A5:A6"/>
    <mergeCell ref="B5:B6"/>
    <mergeCell ref="C5:C6"/>
    <mergeCell ref="D5:D6"/>
    <mergeCell ref="E5:E6"/>
    <mergeCell ref="F5:I5"/>
    <mergeCell ref="J5:M5"/>
    <mergeCell ref="N5:O5"/>
    <mergeCell ref="P5:P6"/>
    <mergeCell ref="Q5:Q6"/>
    <mergeCell ref="R5:R6"/>
  </mergeCells>
  <pageMargins left="0.55118110236220474" right="0.31496062992125984" top="0.39370078740157483" bottom="0.43307086614173229" header="0.51181102362204722" footer="0.31496062992125984"/>
  <pageSetup paperSize="9" scale="65" orientation="landscape" horizontalDpi="200" verticalDpi="200" r:id="rId1"/>
  <headerFooter>
    <oddFooter>&amp;CTrang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02"/>
  <sheetViews>
    <sheetView showZeros="0" workbookViewId="0">
      <selection activeCell="F23" sqref="F23"/>
    </sheetView>
  </sheetViews>
  <sheetFormatPr defaultColWidth="8.85546875" defaultRowHeight="12.75"/>
  <cols>
    <col min="1" max="1" width="3.28515625" style="56" customWidth="1"/>
    <col min="2" max="2" width="49.42578125" style="2" customWidth="1"/>
    <col min="3" max="3" width="10.140625" style="2" hidden="1" customWidth="1"/>
    <col min="4" max="4" width="10" style="2" hidden="1" customWidth="1"/>
    <col min="5" max="5" width="10.28515625" style="2" hidden="1" customWidth="1"/>
    <col min="6" max="6" width="10.140625" style="2" hidden="1" customWidth="1"/>
    <col min="7" max="7" width="10" style="3" hidden="1" customWidth="1"/>
    <col min="8" max="8" width="10.42578125" style="3" hidden="1" customWidth="1"/>
    <col min="9" max="9" width="3.5703125" style="2" hidden="1" customWidth="1"/>
    <col min="10" max="10" width="10.42578125" style="2" customWidth="1"/>
    <col min="11" max="11" width="11.140625" style="2" customWidth="1"/>
    <col min="12" max="12" width="10.28515625" style="2" hidden="1" customWidth="1"/>
    <col min="13" max="13" width="9.85546875" style="2" hidden="1" customWidth="1"/>
    <col min="14" max="14" width="9.28515625" style="2" hidden="1" customWidth="1"/>
    <col min="15" max="15" width="9.5703125" style="2" hidden="1" customWidth="1"/>
    <col min="16" max="17" width="9.140625" style="2" hidden="1" customWidth="1"/>
    <col min="18" max="18" width="22.5703125" style="2" customWidth="1"/>
    <col min="19" max="16384" width="8.85546875" style="2"/>
  </cols>
  <sheetData>
    <row r="1" spans="1:18" s="1692" customFormat="1" ht="14.1" customHeight="1">
      <c r="A1" s="1691" t="s">
        <v>54</v>
      </c>
      <c r="B1" s="1691"/>
      <c r="C1" s="1691"/>
      <c r="D1" s="1691"/>
      <c r="E1" s="1691"/>
      <c r="F1" s="1691"/>
      <c r="G1" s="1691"/>
      <c r="H1" s="1691"/>
      <c r="I1" s="1691"/>
      <c r="J1" s="1691"/>
      <c r="K1" s="1691"/>
      <c r="L1" s="1691"/>
      <c r="M1" s="1691"/>
      <c r="N1" s="1691"/>
      <c r="O1" s="1691"/>
      <c r="P1" s="1691"/>
      <c r="Q1" s="1691"/>
      <c r="R1" s="1691"/>
    </row>
    <row r="2" spans="1:18" s="1692" customFormat="1" ht="14.1" customHeight="1">
      <c r="A2" s="1770"/>
      <c r="B2" s="1770"/>
      <c r="C2" s="1770"/>
      <c r="D2" s="1770"/>
      <c r="E2" s="1770"/>
      <c r="F2" s="1770"/>
      <c r="G2" s="1770"/>
      <c r="H2" s="1770"/>
      <c r="I2" s="1770"/>
      <c r="J2" s="1770"/>
      <c r="K2" s="1770"/>
      <c r="L2" s="1770"/>
      <c r="M2" s="1770"/>
      <c r="N2" s="1770"/>
      <c r="O2" s="1770"/>
      <c r="P2" s="1770"/>
      <c r="Q2" s="1770"/>
      <c r="R2" s="1770"/>
    </row>
    <row r="3" spans="1:18" s="1692" customFormat="1" ht="18" customHeight="1">
      <c r="A3" s="1693" t="s">
        <v>55</v>
      </c>
      <c r="B3" s="1693"/>
      <c r="C3" s="1693"/>
      <c r="D3" s="1693"/>
      <c r="E3" s="1693"/>
      <c r="F3" s="1693"/>
      <c r="G3" s="1693"/>
      <c r="H3" s="1693"/>
      <c r="I3" s="1693"/>
      <c r="J3" s="1693"/>
      <c r="K3" s="1693"/>
      <c r="L3" s="1693"/>
      <c r="M3" s="1693"/>
      <c r="N3" s="1693"/>
      <c r="O3" s="1693"/>
      <c r="P3" s="1693"/>
      <c r="Q3" s="1693"/>
      <c r="R3" s="1693"/>
    </row>
    <row r="4" spans="1:18" hidden="1">
      <c r="A4" s="1"/>
    </row>
    <row r="5" spans="1:18" s="4" customFormat="1" ht="18.75" customHeight="1">
      <c r="A5" s="1035" t="str">
        <f>'B15-ND31-ok'!A3:H3</f>
        <v>(Kèm theo Nghị quyết số 222/2019/NQ-HĐND ngày 07 tháng 12 năm 2019 của Hội đồng nhân dân tỉnh)</v>
      </c>
      <c r="B5" s="1035"/>
      <c r="C5" s="1035"/>
      <c r="D5" s="1035"/>
      <c r="E5" s="1035"/>
      <c r="F5" s="1035"/>
      <c r="G5" s="1035"/>
      <c r="H5" s="1035"/>
      <c r="I5" s="1035"/>
      <c r="J5" s="1035"/>
      <c r="K5" s="1035"/>
      <c r="L5" s="1035"/>
      <c r="M5" s="1035"/>
      <c r="N5" s="1035"/>
      <c r="O5" s="1035"/>
      <c r="P5" s="1035"/>
      <c r="Q5" s="1035"/>
      <c r="R5" s="1035"/>
    </row>
    <row r="6" spans="1:18" s="4" customFormat="1" ht="18.75" customHeight="1">
      <c r="A6" s="535"/>
      <c r="B6" s="535"/>
      <c r="C6" s="535"/>
      <c r="D6" s="535"/>
      <c r="E6" s="535"/>
      <c r="F6" s="535"/>
      <c r="G6" s="5"/>
      <c r="H6" s="5"/>
      <c r="I6" s="535"/>
      <c r="J6" s="535"/>
      <c r="K6" s="535"/>
      <c r="L6" s="535"/>
      <c r="M6" s="535"/>
      <c r="N6" s="535"/>
      <c r="O6" s="535"/>
      <c r="P6" s="535"/>
      <c r="Q6" s="535"/>
      <c r="R6" s="535"/>
    </row>
    <row r="7" spans="1:18" ht="19.5" customHeight="1">
      <c r="A7" s="6"/>
      <c r="B7" s="7"/>
      <c r="C7" s="8"/>
      <c r="D7" s="9">
        <v>8912518.5500000007</v>
      </c>
      <c r="E7" s="8"/>
      <c r="F7" s="8"/>
      <c r="G7" s="9"/>
      <c r="H7" s="9"/>
      <c r="I7" s="10"/>
      <c r="J7" s="11"/>
      <c r="K7" s="12" t="s">
        <v>56</v>
      </c>
      <c r="L7" s="11"/>
      <c r="M7" s="11"/>
      <c r="Q7" s="13" t="s">
        <v>56</v>
      </c>
      <c r="R7" s="13"/>
    </row>
    <row r="8" spans="1:18" s="16" customFormat="1" ht="12.75" customHeight="1">
      <c r="A8" s="1036" t="s">
        <v>57</v>
      </c>
      <c r="B8" s="1036" t="s">
        <v>58</v>
      </c>
      <c r="C8" s="1026" t="s">
        <v>59</v>
      </c>
      <c r="D8" s="1027"/>
      <c r="E8" s="1027"/>
      <c r="F8" s="1028"/>
      <c r="G8" s="1039" t="s">
        <v>60</v>
      </c>
      <c r="H8" s="1040"/>
      <c r="I8" s="1043" t="s">
        <v>61</v>
      </c>
      <c r="J8" s="1046" t="s">
        <v>62</v>
      </c>
      <c r="K8" s="1047"/>
      <c r="L8" s="14"/>
      <c r="M8" s="15"/>
      <c r="N8" s="1026" t="s">
        <v>723</v>
      </c>
      <c r="O8" s="1027"/>
      <c r="P8" s="1027"/>
      <c r="Q8" s="1027"/>
      <c r="R8" s="1028"/>
    </row>
    <row r="9" spans="1:18" s="16" customFormat="1" ht="19.5" customHeight="1">
      <c r="A9" s="1037"/>
      <c r="B9" s="1037"/>
      <c r="C9" s="1032"/>
      <c r="D9" s="1033"/>
      <c r="E9" s="1033"/>
      <c r="F9" s="1034"/>
      <c r="G9" s="1041"/>
      <c r="H9" s="1042"/>
      <c r="I9" s="1044"/>
      <c r="J9" s="1048"/>
      <c r="K9" s="1049"/>
      <c r="L9" s="17"/>
      <c r="M9" s="18"/>
      <c r="N9" s="1029"/>
      <c r="O9" s="1030"/>
      <c r="P9" s="1030"/>
      <c r="Q9" s="1030"/>
      <c r="R9" s="1031"/>
    </row>
    <row r="10" spans="1:18" s="16" customFormat="1" ht="27.75" customHeight="1">
      <c r="A10" s="1038"/>
      <c r="B10" s="1038"/>
      <c r="C10" s="19" t="s">
        <v>63</v>
      </c>
      <c r="D10" s="19" t="s">
        <v>64</v>
      </c>
      <c r="E10" s="19" t="s">
        <v>65</v>
      </c>
      <c r="F10" s="19" t="s">
        <v>66</v>
      </c>
      <c r="G10" s="20" t="s">
        <v>63</v>
      </c>
      <c r="H10" s="21" t="s">
        <v>64</v>
      </c>
      <c r="I10" s="1045"/>
      <c r="J10" s="22" t="s">
        <v>63</v>
      </c>
      <c r="K10" s="22" t="s">
        <v>64</v>
      </c>
      <c r="L10" s="22" t="s">
        <v>67</v>
      </c>
      <c r="M10" s="22" t="s">
        <v>68</v>
      </c>
      <c r="N10" s="1032"/>
      <c r="O10" s="1033"/>
      <c r="P10" s="1033"/>
      <c r="Q10" s="1033"/>
      <c r="R10" s="1034"/>
    </row>
    <row r="11" spans="1:18" s="4" customFormat="1" ht="27.75" hidden="1" customHeight="1">
      <c r="A11" s="23"/>
      <c r="B11" s="24" t="s">
        <v>69</v>
      </c>
      <c r="C11" s="25">
        <v>36360000</v>
      </c>
      <c r="D11" s="25">
        <v>23371884.399999999</v>
      </c>
      <c r="E11" s="25">
        <v>17225078.350000001</v>
      </c>
      <c r="F11" s="25">
        <v>6146806.0500000007</v>
      </c>
      <c r="G11" s="26">
        <v>44030138</v>
      </c>
      <c r="H11" s="26">
        <v>27117937.203434922</v>
      </c>
      <c r="I11" s="25">
        <v>39091000</v>
      </c>
      <c r="J11" s="25">
        <v>48000000</v>
      </c>
      <c r="K11" s="25">
        <v>29051785.300000001</v>
      </c>
      <c r="L11" s="25">
        <v>17049834.159999996</v>
      </c>
      <c r="M11" s="25">
        <v>7564184.0233333334</v>
      </c>
      <c r="N11" s="25">
        <v>4139999.6666666665</v>
      </c>
      <c r="O11" s="25">
        <v>2224303.7833333332</v>
      </c>
      <c r="P11" s="25">
        <v>806925.80999999982</v>
      </c>
      <c r="Q11" s="25">
        <v>1417377.9733333334</v>
      </c>
      <c r="R11" s="25"/>
    </row>
    <row r="12" spans="1:18" ht="15.75" hidden="1" customHeight="1">
      <c r="A12" s="27"/>
      <c r="B12" s="28"/>
      <c r="C12" s="28"/>
      <c r="D12" s="28"/>
      <c r="E12" s="28">
        <v>0</v>
      </c>
      <c r="F12" s="28"/>
      <c r="G12" s="29"/>
      <c r="H12" s="29"/>
      <c r="I12" s="28"/>
      <c r="J12" s="28"/>
      <c r="K12" s="28"/>
      <c r="L12" s="28">
        <v>0</v>
      </c>
      <c r="M12" s="28"/>
      <c r="N12" s="28" t="e">
        <v>#REF!</v>
      </c>
      <c r="O12" s="28" t="e">
        <v>#REF!</v>
      </c>
      <c r="P12" s="28" t="e">
        <v>#REF!</v>
      </c>
      <c r="Q12" s="28" t="e">
        <v>#REF!</v>
      </c>
      <c r="R12" s="267"/>
    </row>
    <row r="13" spans="1:18" ht="24.75" hidden="1" customHeight="1">
      <c r="A13" s="27"/>
      <c r="B13" s="28"/>
      <c r="C13" s="28"/>
      <c r="D13" s="28"/>
      <c r="E13" s="28">
        <v>0</v>
      </c>
      <c r="F13" s="28"/>
      <c r="G13" s="29"/>
      <c r="H13" s="29"/>
      <c r="I13" s="28"/>
      <c r="J13" s="28"/>
      <c r="K13" s="28"/>
      <c r="L13" s="28">
        <v>0</v>
      </c>
      <c r="M13" s="28"/>
      <c r="N13" s="28" t="e">
        <v>#REF!</v>
      </c>
      <c r="O13" s="28" t="e">
        <v>#REF!</v>
      </c>
      <c r="P13" s="28" t="e">
        <v>#REF!</v>
      </c>
      <c r="Q13" s="28" t="e">
        <v>#REF!</v>
      </c>
      <c r="R13" s="267"/>
    </row>
    <row r="14" spans="1:18" s="4" customFormat="1" ht="27.75" customHeight="1">
      <c r="A14" s="23"/>
      <c r="B14" s="24" t="s">
        <v>69</v>
      </c>
      <c r="C14" s="25">
        <v>36360000</v>
      </c>
      <c r="D14" s="25">
        <v>23371884.399999999</v>
      </c>
      <c r="E14" s="25">
        <v>17225078.350000001</v>
      </c>
      <c r="F14" s="25">
        <v>6146806.0500000007</v>
      </c>
      <c r="G14" s="26">
        <v>44030138</v>
      </c>
      <c r="H14" s="26">
        <v>27117937.203434922</v>
      </c>
      <c r="I14" s="25">
        <v>39091000</v>
      </c>
      <c r="J14" s="25">
        <v>48000000</v>
      </c>
      <c r="K14" s="25">
        <v>29051785.300000001</v>
      </c>
      <c r="L14" s="25">
        <v>17049834.159999996</v>
      </c>
      <c r="M14" s="25">
        <v>7564184.0233333334</v>
      </c>
      <c r="N14" s="25">
        <v>4139999.6666666665</v>
      </c>
      <c r="O14" s="25">
        <v>2224303.7833333332</v>
      </c>
      <c r="P14" s="25">
        <v>806925.80999999982</v>
      </c>
      <c r="Q14" s="25">
        <v>1417377.9733333334</v>
      </c>
      <c r="R14" s="25"/>
    </row>
    <row r="15" spans="1:18" ht="15.75" hidden="1" customHeight="1">
      <c r="A15" s="27"/>
      <c r="B15" s="28"/>
      <c r="C15" s="28"/>
      <c r="D15" s="28"/>
      <c r="E15" s="28">
        <v>0</v>
      </c>
      <c r="F15" s="28"/>
      <c r="G15" s="29"/>
      <c r="H15" s="29"/>
      <c r="I15" s="28"/>
      <c r="J15" s="28"/>
      <c r="K15" s="28"/>
      <c r="L15" s="28">
        <v>0</v>
      </c>
      <c r="M15" s="28"/>
      <c r="N15" s="28" t="e">
        <v>#REF!</v>
      </c>
      <c r="O15" s="28" t="e">
        <v>#REF!</v>
      </c>
      <c r="P15" s="28" t="e">
        <v>#REF!</v>
      </c>
      <c r="Q15" s="28" t="e">
        <v>#REF!</v>
      </c>
      <c r="R15" s="267"/>
    </row>
    <row r="16" spans="1:18" ht="15.75" hidden="1" customHeight="1">
      <c r="A16" s="27"/>
      <c r="B16" s="28"/>
      <c r="C16" s="28"/>
      <c r="D16" s="28"/>
      <c r="E16" s="28">
        <v>0</v>
      </c>
      <c r="F16" s="28"/>
      <c r="G16" s="29"/>
      <c r="H16" s="29"/>
      <c r="I16" s="28"/>
      <c r="J16" s="28"/>
      <c r="K16" s="28"/>
      <c r="L16" s="28">
        <v>0</v>
      </c>
      <c r="M16" s="28"/>
      <c r="N16" s="28" t="e">
        <v>#REF!</v>
      </c>
      <c r="O16" s="28" t="e">
        <v>#REF!</v>
      </c>
      <c r="P16" s="28" t="e">
        <v>#REF!</v>
      </c>
      <c r="Q16" s="28" t="e">
        <v>#REF!</v>
      </c>
      <c r="R16" s="267"/>
    </row>
    <row r="17" spans="1:18" s="4" customFormat="1" ht="24.75" customHeight="1">
      <c r="A17" s="30" t="s">
        <v>14</v>
      </c>
      <c r="B17" s="31" t="s">
        <v>70</v>
      </c>
      <c r="C17" s="31">
        <v>30360000</v>
      </c>
      <c r="D17" s="31">
        <v>22389714.399999999</v>
      </c>
      <c r="E17" s="31">
        <v>16242908.350000001</v>
      </c>
      <c r="F17" s="31">
        <v>6146806.0500000007</v>
      </c>
      <c r="G17" s="32">
        <v>33530138</v>
      </c>
      <c r="H17" s="32">
        <v>25412180.203434922</v>
      </c>
      <c r="I17" s="31">
        <v>32091000</v>
      </c>
      <c r="J17" s="31">
        <v>33499999.666666668</v>
      </c>
      <c r="K17" s="31">
        <v>24614018.18333333</v>
      </c>
      <c r="L17" s="31">
        <v>17049834.159999996</v>
      </c>
      <c r="M17" s="31">
        <v>7564184.0233333334</v>
      </c>
      <c r="N17" s="31">
        <v>3139999.6666666665</v>
      </c>
      <c r="O17" s="31">
        <v>2224303.7833333332</v>
      </c>
      <c r="P17" s="31">
        <v>806925.80999999982</v>
      </c>
      <c r="Q17" s="31">
        <v>1417377.9733333334</v>
      </c>
      <c r="R17" s="25"/>
    </row>
    <row r="18" spans="1:18" s="36" customFormat="1" ht="22.5" customHeight="1">
      <c r="A18" s="33"/>
      <c r="B18" s="34" t="s">
        <v>71</v>
      </c>
      <c r="C18" s="34">
        <v>28460000</v>
      </c>
      <c r="D18" s="34">
        <v>20489714.399999999</v>
      </c>
      <c r="E18" s="34">
        <v>15753658.349999998</v>
      </c>
      <c r="F18" s="34">
        <v>4736056.0500000007</v>
      </c>
      <c r="G18" s="35">
        <v>30162163</v>
      </c>
      <c r="H18" s="35">
        <v>22044205.203434922</v>
      </c>
      <c r="I18" s="34">
        <v>29776000</v>
      </c>
      <c r="J18" s="34">
        <v>33400000</v>
      </c>
      <c r="K18" s="34">
        <v>24213511.300000001</v>
      </c>
      <c r="L18" s="34">
        <v>16300680.159999996</v>
      </c>
      <c r="M18" s="34">
        <v>5379238.0233333334</v>
      </c>
      <c r="N18" s="34">
        <v>2105899.6666666665</v>
      </c>
      <c r="O18" s="34">
        <v>1190203.7833333332</v>
      </c>
      <c r="P18" s="34">
        <v>547021.80999999982</v>
      </c>
      <c r="Q18" s="34">
        <v>643181.97333333339</v>
      </c>
      <c r="R18" s="268"/>
    </row>
    <row r="19" spans="1:18" s="36" customFormat="1" ht="22.5" customHeight="1">
      <c r="A19" s="33"/>
      <c r="B19" s="34" t="s">
        <v>72</v>
      </c>
      <c r="C19" s="34">
        <v>26400000</v>
      </c>
      <c r="D19" s="34">
        <v>19853058.699999999</v>
      </c>
      <c r="E19" s="34">
        <v>15143653.649999999</v>
      </c>
      <c r="F19" s="34">
        <v>4709405.0500000007</v>
      </c>
      <c r="G19" s="35">
        <v>28545137</v>
      </c>
      <c r="H19" s="35">
        <v>21512611.10343492</v>
      </c>
      <c r="I19" s="34">
        <v>28409000</v>
      </c>
      <c r="J19" s="34">
        <v>32045972</v>
      </c>
      <c r="K19" s="34">
        <v>23761884.800000001</v>
      </c>
      <c r="L19" s="34">
        <v>15773331.759999998</v>
      </c>
      <c r="M19" s="34">
        <v>5367031.0233333334</v>
      </c>
      <c r="N19" s="34">
        <v>2395864.6666666665</v>
      </c>
      <c r="O19" s="34">
        <v>1287304.083333333</v>
      </c>
      <c r="P19" s="34">
        <v>629678.10999999975</v>
      </c>
      <c r="Q19" s="34">
        <v>657625.97333333339</v>
      </c>
      <c r="R19" s="268"/>
    </row>
    <row r="20" spans="1:18" s="4" customFormat="1" ht="23.25" customHeight="1">
      <c r="A20" s="30">
        <v>1</v>
      </c>
      <c r="B20" s="31" t="s">
        <v>73</v>
      </c>
      <c r="C20" s="31">
        <v>13715567</v>
      </c>
      <c r="D20" s="31">
        <v>11345343.550000001</v>
      </c>
      <c r="E20" s="31">
        <v>11103858.550000001</v>
      </c>
      <c r="F20" s="31">
        <v>241485</v>
      </c>
      <c r="G20" s="32">
        <v>12936778</v>
      </c>
      <c r="H20" s="32">
        <v>10709757.75</v>
      </c>
      <c r="I20" s="32">
        <v>14435000</v>
      </c>
      <c r="J20" s="31">
        <v>14435000</v>
      </c>
      <c r="K20" s="31">
        <v>12024119.5</v>
      </c>
      <c r="L20" s="31">
        <v>10804058.199999999</v>
      </c>
      <c r="M20" s="31">
        <v>233791.8</v>
      </c>
      <c r="N20" s="31">
        <v>-336567</v>
      </c>
      <c r="O20" s="31">
        <v>-307493.55000000028</v>
      </c>
      <c r="P20" s="31">
        <v>-299800.35000000009</v>
      </c>
      <c r="Q20" s="31">
        <v>-7693.1999999999971</v>
      </c>
      <c r="R20" s="25"/>
    </row>
    <row r="21" spans="1:18" ht="19.5" customHeight="1">
      <c r="A21" s="37"/>
      <c r="B21" s="28" t="s">
        <v>74</v>
      </c>
      <c r="C21" s="28">
        <v>621800</v>
      </c>
      <c r="D21" s="28">
        <v>404170</v>
      </c>
      <c r="E21" s="28">
        <v>404170</v>
      </c>
      <c r="F21" s="28">
        <v>0</v>
      </c>
      <c r="G21" s="29">
        <v>922246</v>
      </c>
      <c r="H21" s="29">
        <v>599459.9</v>
      </c>
      <c r="I21" s="28">
        <v>668000</v>
      </c>
      <c r="J21" s="28">
        <v>761000</v>
      </c>
      <c r="K21" s="28">
        <v>494650</v>
      </c>
      <c r="L21" s="28">
        <v>434200</v>
      </c>
      <c r="M21" s="28">
        <v>0</v>
      </c>
      <c r="N21" s="28">
        <v>46200</v>
      </c>
      <c r="O21" s="28">
        <v>30030</v>
      </c>
      <c r="P21" s="28">
        <v>30030</v>
      </c>
      <c r="Q21" s="28">
        <v>0</v>
      </c>
      <c r="R21" s="267"/>
    </row>
    <row r="22" spans="1:18" ht="19.5" customHeight="1">
      <c r="A22" s="37"/>
      <c r="B22" s="28" t="s">
        <v>75</v>
      </c>
      <c r="C22" s="28">
        <v>6943500</v>
      </c>
      <c r="D22" s="28">
        <v>6943500</v>
      </c>
      <c r="E22" s="28">
        <v>6810000</v>
      </c>
      <c r="F22" s="28">
        <v>133500</v>
      </c>
      <c r="G22" s="29">
        <v>6573863</v>
      </c>
      <c r="H22" s="29">
        <v>6573863</v>
      </c>
      <c r="I22" s="28">
        <v>6690000</v>
      </c>
      <c r="J22" s="28">
        <v>7546770</v>
      </c>
      <c r="K22" s="28">
        <v>7546770</v>
      </c>
      <c r="L22" s="28">
        <v>6560946.75</v>
      </c>
      <c r="M22" s="28">
        <v>129053.25</v>
      </c>
      <c r="N22" s="28">
        <v>-253500</v>
      </c>
      <c r="O22" s="28">
        <v>-253500</v>
      </c>
      <c r="P22" s="28">
        <v>-249053.25</v>
      </c>
      <c r="Q22" s="28">
        <v>-4446.75</v>
      </c>
      <c r="R22" s="267"/>
    </row>
    <row r="23" spans="1:18" ht="19.5" customHeight="1">
      <c r="A23" s="37"/>
      <c r="B23" s="28" t="s">
        <v>76</v>
      </c>
      <c r="C23" s="28">
        <v>6148567</v>
      </c>
      <c r="D23" s="28">
        <v>3996568.5500000003</v>
      </c>
      <c r="E23" s="28">
        <v>3888583.5500000003</v>
      </c>
      <c r="F23" s="28">
        <v>107985</v>
      </c>
      <c r="G23" s="29">
        <v>5439103</v>
      </c>
      <c r="H23" s="29">
        <v>3535416.95</v>
      </c>
      <c r="I23" s="28">
        <v>6019500</v>
      </c>
      <c r="J23" s="28">
        <v>6125530</v>
      </c>
      <c r="K23" s="28">
        <v>3981594.5</v>
      </c>
      <c r="L23" s="28">
        <v>3807936.45</v>
      </c>
      <c r="M23" s="28">
        <v>104738.55</v>
      </c>
      <c r="N23" s="28">
        <v>-129067</v>
      </c>
      <c r="O23" s="28">
        <v>-83893.550000000279</v>
      </c>
      <c r="P23" s="28">
        <v>-80647.100000000093</v>
      </c>
      <c r="Q23" s="28">
        <v>-3246.4499999999971</v>
      </c>
      <c r="R23" s="267"/>
    </row>
    <row r="24" spans="1:18" ht="19.5" customHeight="1">
      <c r="A24" s="37"/>
      <c r="B24" s="28" t="s">
        <v>77</v>
      </c>
      <c r="C24" s="28">
        <v>1700</v>
      </c>
      <c r="D24" s="28">
        <v>1105</v>
      </c>
      <c r="E24" s="28">
        <v>1105</v>
      </c>
      <c r="F24" s="28"/>
      <c r="G24" s="29">
        <v>1565</v>
      </c>
      <c r="H24" s="29">
        <v>1017.25</v>
      </c>
      <c r="I24" s="28">
        <v>1500</v>
      </c>
      <c r="J24" s="28">
        <v>1700</v>
      </c>
      <c r="K24" s="28">
        <v>1105</v>
      </c>
      <c r="L24" s="28">
        <v>975</v>
      </c>
      <c r="M24" s="28">
        <v>0</v>
      </c>
      <c r="N24" s="28">
        <v>-200</v>
      </c>
      <c r="O24" s="28">
        <v>-130</v>
      </c>
      <c r="P24" s="28">
        <v>-130</v>
      </c>
      <c r="Q24" s="28">
        <v>0</v>
      </c>
      <c r="R24" s="267"/>
    </row>
    <row r="25" spans="1:18" ht="19.5" hidden="1" customHeight="1">
      <c r="A25" s="37"/>
      <c r="B25" s="28" t="s">
        <v>78</v>
      </c>
      <c r="C25" s="28">
        <v>0</v>
      </c>
      <c r="D25" s="28"/>
      <c r="E25" s="28">
        <v>0</v>
      </c>
      <c r="F25" s="28"/>
      <c r="G25" s="29">
        <v>0</v>
      </c>
      <c r="H25" s="29">
        <v>0</v>
      </c>
      <c r="I25" s="28"/>
      <c r="J25" s="28"/>
      <c r="K25" s="28"/>
      <c r="L25" s="28">
        <v>0</v>
      </c>
      <c r="M25" s="28"/>
      <c r="N25" s="28">
        <v>0</v>
      </c>
      <c r="O25" s="28">
        <v>0</v>
      </c>
      <c r="P25" s="28">
        <v>0</v>
      </c>
      <c r="Q25" s="28">
        <v>0</v>
      </c>
      <c r="R25" s="267"/>
    </row>
    <row r="26" spans="1:18" s="4" customFormat="1" ht="19.5" customHeight="1">
      <c r="A26" s="30">
        <v>2</v>
      </c>
      <c r="B26" s="31" t="s">
        <v>79</v>
      </c>
      <c r="C26" s="31">
        <v>204000</v>
      </c>
      <c r="D26" s="31">
        <v>139600</v>
      </c>
      <c r="E26" s="31">
        <v>111685.38</v>
      </c>
      <c r="F26" s="31">
        <v>27914.620000000003</v>
      </c>
      <c r="G26" s="32">
        <v>200000</v>
      </c>
      <c r="H26" s="32">
        <v>135926.9</v>
      </c>
      <c r="I26" s="31">
        <v>200000</v>
      </c>
      <c r="J26" s="31">
        <v>202000</v>
      </c>
      <c r="K26" s="31">
        <v>136594.79999999999</v>
      </c>
      <c r="L26" s="31">
        <v>107279.48000000001</v>
      </c>
      <c r="M26" s="31">
        <v>27620.519999999997</v>
      </c>
      <c r="N26" s="31">
        <v>-4000</v>
      </c>
      <c r="O26" s="31">
        <v>-4700</v>
      </c>
      <c r="P26" s="31">
        <v>-4405.8999999999942</v>
      </c>
      <c r="Q26" s="31">
        <v>-294.10000000000218</v>
      </c>
      <c r="R26" s="25"/>
    </row>
    <row r="27" spans="1:18" ht="20.25" customHeight="1">
      <c r="A27" s="37"/>
      <c r="B27" s="28" t="s">
        <v>74</v>
      </c>
      <c r="C27" s="28">
        <v>72000</v>
      </c>
      <c r="D27" s="28">
        <v>46800</v>
      </c>
      <c r="E27" s="28">
        <v>43757.479999999996</v>
      </c>
      <c r="F27" s="28">
        <v>3042.5200000000004</v>
      </c>
      <c r="G27" s="29">
        <v>83961</v>
      </c>
      <c r="H27" s="29">
        <v>54574.65</v>
      </c>
      <c r="I27" s="28">
        <v>76000</v>
      </c>
      <c r="J27" s="28">
        <v>71025</v>
      </c>
      <c r="K27" s="28">
        <v>46166.25</v>
      </c>
      <c r="L27" s="28">
        <v>44740.93</v>
      </c>
      <c r="M27" s="28">
        <v>4659.07</v>
      </c>
      <c r="N27" s="28">
        <v>4000</v>
      </c>
      <c r="O27" s="28">
        <v>2600</v>
      </c>
      <c r="P27" s="28">
        <v>983.45000000000437</v>
      </c>
      <c r="Q27" s="28">
        <v>1616.5499999999993</v>
      </c>
      <c r="R27" s="267"/>
    </row>
    <row r="28" spans="1:18" ht="20.25" customHeight="1">
      <c r="A28" s="37"/>
      <c r="B28" s="28" t="s">
        <v>75</v>
      </c>
      <c r="C28" s="28">
        <v>20000</v>
      </c>
      <c r="D28" s="28">
        <v>20000</v>
      </c>
      <c r="E28" s="28">
        <v>6947.5</v>
      </c>
      <c r="F28" s="28">
        <v>13052.5</v>
      </c>
      <c r="G28" s="29">
        <v>16934</v>
      </c>
      <c r="H28" s="29">
        <v>16934</v>
      </c>
      <c r="I28" s="28">
        <v>14000</v>
      </c>
      <c r="J28" s="28">
        <v>15128</v>
      </c>
      <c r="K28" s="28">
        <v>15128</v>
      </c>
      <c r="L28" s="28">
        <v>3059</v>
      </c>
      <c r="M28" s="28">
        <v>10941</v>
      </c>
      <c r="N28" s="28">
        <v>-6000</v>
      </c>
      <c r="O28" s="28">
        <v>-6000</v>
      </c>
      <c r="P28" s="28">
        <v>-3888.5</v>
      </c>
      <c r="Q28" s="28">
        <v>-2111.5</v>
      </c>
      <c r="R28" s="267"/>
    </row>
    <row r="29" spans="1:18" ht="19.5" customHeight="1">
      <c r="A29" s="37"/>
      <c r="B29" s="28" t="s">
        <v>76</v>
      </c>
      <c r="C29" s="28">
        <v>112000</v>
      </c>
      <c r="D29" s="28">
        <v>72800</v>
      </c>
      <c r="E29" s="28">
        <v>60980.4</v>
      </c>
      <c r="F29" s="28">
        <v>11819.6</v>
      </c>
      <c r="G29" s="29">
        <v>99098</v>
      </c>
      <c r="H29" s="29">
        <v>64413.700000000004</v>
      </c>
      <c r="I29" s="28">
        <v>110000</v>
      </c>
      <c r="J29" s="28">
        <v>115847</v>
      </c>
      <c r="K29" s="28">
        <v>75300.55</v>
      </c>
      <c r="L29" s="28">
        <v>59479.55</v>
      </c>
      <c r="M29" s="28">
        <v>12020.449999999999</v>
      </c>
      <c r="N29" s="28">
        <v>-2000</v>
      </c>
      <c r="O29" s="28">
        <v>-1300</v>
      </c>
      <c r="P29" s="28">
        <v>-1500.8499999999985</v>
      </c>
      <c r="Q29" s="28">
        <v>200.84999999999854</v>
      </c>
      <c r="R29" s="267"/>
    </row>
    <row r="30" spans="1:18" ht="20.25" hidden="1" customHeight="1">
      <c r="A30" s="37"/>
      <c r="B30" s="28" t="s">
        <v>77</v>
      </c>
      <c r="C30" s="28">
        <v>0</v>
      </c>
      <c r="D30" s="28">
        <v>0</v>
      </c>
      <c r="E30" s="28">
        <v>0</v>
      </c>
      <c r="F30" s="28"/>
      <c r="G30" s="29">
        <v>7</v>
      </c>
      <c r="H30" s="29">
        <v>3.25</v>
      </c>
      <c r="I30" s="28"/>
      <c r="J30" s="28">
        <v>0</v>
      </c>
      <c r="K30" s="28">
        <v>0</v>
      </c>
      <c r="L30" s="28">
        <v>0</v>
      </c>
      <c r="M30" s="28">
        <v>0</v>
      </c>
      <c r="N30" s="28">
        <v>0</v>
      </c>
      <c r="O30" s="28">
        <v>0</v>
      </c>
      <c r="P30" s="28">
        <v>0</v>
      </c>
      <c r="Q30" s="28">
        <v>0</v>
      </c>
      <c r="R30" s="267"/>
    </row>
    <row r="31" spans="1:18" ht="20.25" hidden="1" customHeight="1">
      <c r="A31" s="37"/>
      <c r="B31" s="28" t="s">
        <v>78</v>
      </c>
      <c r="C31" s="28">
        <v>0</v>
      </c>
      <c r="D31" s="28">
        <v>0</v>
      </c>
      <c r="E31" s="28">
        <v>0</v>
      </c>
      <c r="F31" s="28"/>
      <c r="G31" s="29">
        <v>0</v>
      </c>
      <c r="H31" s="29">
        <v>1.3</v>
      </c>
      <c r="I31" s="28"/>
      <c r="J31" s="28">
        <v>0</v>
      </c>
      <c r="K31" s="28">
        <v>0</v>
      </c>
      <c r="L31" s="28">
        <v>0</v>
      </c>
      <c r="M31" s="28"/>
      <c r="N31" s="28">
        <v>0</v>
      </c>
      <c r="O31" s="28">
        <v>0</v>
      </c>
      <c r="P31" s="28">
        <v>0</v>
      </c>
      <c r="Q31" s="28">
        <v>0</v>
      </c>
      <c r="R31" s="267"/>
    </row>
    <row r="32" spans="1:18" s="4" customFormat="1" ht="20.25" customHeight="1">
      <c r="A32" s="30">
        <v>3</v>
      </c>
      <c r="B32" s="31" t="s">
        <v>80</v>
      </c>
      <c r="C32" s="31">
        <v>2315233</v>
      </c>
      <c r="D32" s="31">
        <v>1579358</v>
      </c>
      <c r="E32" s="31">
        <v>1526708</v>
      </c>
      <c r="F32" s="31">
        <v>52650</v>
      </c>
      <c r="G32" s="32">
        <v>1775000</v>
      </c>
      <c r="H32" s="32">
        <v>1174409.8</v>
      </c>
      <c r="I32" s="31">
        <v>1960000</v>
      </c>
      <c r="J32" s="31">
        <v>1900000</v>
      </c>
      <c r="K32" s="31">
        <v>1240146</v>
      </c>
      <c r="L32" s="31">
        <v>1269172.5</v>
      </c>
      <c r="M32" s="31">
        <v>67827.5</v>
      </c>
      <c r="N32" s="31">
        <v>-355233</v>
      </c>
      <c r="O32" s="31">
        <v>-242358</v>
      </c>
      <c r="P32" s="31">
        <v>-257535.50000000003</v>
      </c>
      <c r="Q32" s="31">
        <v>15177.5</v>
      </c>
      <c r="R32" s="25"/>
    </row>
    <row r="33" spans="1:18" ht="20.25" customHeight="1">
      <c r="A33" s="37"/>
      <c r="B33" s="28" t="s">
        <v>74</v>
      </c>
      <c r="C33" s="28">
        <v>690000</v>
      </c>
      <c r="D33" s="28">
        <v>448500</v>
      </c>
      <c r="E33" s="28">
        <v>445575</v>
      </c>
      <c r="F33" s="28">
        <v>2925</v>
      </c>
      <c r="G33" s="29">
        <v>439993</v>
      </c>
      <c r="H33" s="29">
        <v>285995.45</v>
      </c>
      <c r="I33" s="28">
        <v>503500</v>
      </c>
      <c r="J33" s="28">
        <v>505040</v>
      </c>
      <c r="K33" s="28">
        <v>328276</v>
      </c>
      <c r="L33" s="28">
        <v>319995</v>
      </c>
      <c r="M33" s="28">
        <v>7280</v>
      </c>
      <c r="N33" s="28">
        <v>-186500</v>
      </c>
      <c r="O33" s="28">
        <v>-121225</v>
      </c>
      <c r="P33" s="28">
        <v>-125580</v>
      </c>
      <c r="Q33" s="28">
        <v>4355</v>
      </c>
      <c r="R33" s="267"/>
    </row>
    <row r="34" spans="1:18" ht="20.25" customHeight="1">
      <c r="A34" s="37"/>
      <c r="B34" s="28" t="s">
        <v>75</v>
      </c>
      <c r="C34" s="28">
        <v>200000</v>
      </c>
      <c r="D34" s="28">
        <v>200000</v>
      </c>
      <c r="E34" s="28">
        <v>200000</v>
      </c>
      <c r="F34" s="28">
        <v>0</v>
      </c>
      <c r="G34" s="29">
        <v>59028</v>
      </c>
      <c r="H34" s="29">
        <v>59028</v>
      </c>
      <c r="I34" s="28">
        <v>180000</v>
      </c>
      <c r="J34" s="28">
        <v>15000</v>
      </c>
      <c r="K34" s="28">
        <v>15000</v>
      </c>
      <c r="L34" s="28">
        <v>180000</v>
      </c>
      <c r="M34" s="28">
        <v>0</v>
      </c>
      <c r="N34" s="28">
        <v>-20000</v>
      </c>
      <c r="O34" s="28">
        <v>-20000</v>
      </c>
      <c r="P34" s="28">
        <v>-20000</v>
      </c>
      <c r="Q34" s="28">
        <v>0</v>
      </c>
      <c r="R34" s="267"/>
    </row>
    <row r="35" spans="1:18" ht="20.25" customHeight="1">
      <c r="A35" s="37"/>
      <c r="B35" s="28" t="s">
        <v>76</v>
      </c>
      <c r="C35" s="28">
        <v>1325500</v>
      </c>
      <c r="D35" s="28">
        <v>861575</v>
      </c>
      <c r="E35" s="28">
        <v>841536.15</v>
      </c>
      <c r="F35" s="28">
        <v>20038.849999999999</v>
      </c>
      <c r="G35" s="29">
        <v>1146659</v>
      </c>
      <c r="H35" s="29">
        <v>745328.35</v>
      </c>
      <c r="I35" s="28">
        <v>1186500</v>
      </c>
      <c r="J35" s="28">
        <v>1264800</v>
      </c>
      <c r="K35" s="28">
        <v>822120</v>
      </c>
      <c r="L35" s="28">
        <v>744737.5</v>
      </c>
      <c r="M35" s="28">
        <v>26487.5</v>
      </c>
      <c r="N35" s="28">
        <v>-139000</v>
      </c>
      <c r="O35" s="28">
        <v>-90350</v>
      </c>
      <c r="P35" s="28">
        <v>-96798.650000000023</v>
      </c>
      <c r="Q35" s="28">
        <v>6448.6500000000015</v>
      </c>
      <c r="R35" s="267"/>
    </row>
    <row r="36" spans="1:18" ht="20.25" customHeight="1">
      <c r="A36" s="37"/>
      <c r="B36" s="28" t="s">
        <v>77</v>
      </c>
      <c r="C36" s="28">
        <v>87000</v>
      </c>
      <c r="D36" s="28">
        <v>56550</v>
      </c>
      <c r="E36" s="28">
        <v>26863.85</v>
      </c>
      <c r="F36" s="28">
        <v>29686.15</v>
      </c>
      <c r="G36" s="29">
        <v>129307</v>
      </c>
      <c r="H36" s="29">
        <v>84049.55</v>
      </c>
      <c r="I36" s="28">
        <v>90000</v>
      </c>
      <c r="J36" s="28">
        <v>115000</v>
      </c>
      <c r="K36" s="28">
        <v>74750</v>
      </c>
      <c r="L36" s="28">
        <v>24440</v>
      </c>
      <c r="M36" s="28">
        <v>34060</v>
      </c>
      <c r="N36" s="28">
        <v>3000</v>
      </c>
      <c r="O36" s="28">
        <v>1950</v>
      </c>
      <c r="P36" s="28">
        <v>-2423.8499999999985</v>
      </c>
      <c r="Q36" s="28">
        <v>4373.8499999999985</v>
      </c>
      <c r="R36" s="267"/>
    </row>
    <row r="37" spans="1:18" ht="20.25" hidden="1" customHeight="1">
      <c r="A37" s="37"/>
      <c r="B37" s="28" t="s">
        <v>81</v>
      </c>
      <c r="C37" s="28">
        <v>0</v>
      </c>
      <c r="D37" s="28">
        <v>0</v>
      </c>
      <c r="E37" s="28">
        <v>0</v>
      </c>
      <c r="F37" s="28"/>
      <c r="G37" s="29">
        <v>0</v>
      </c>
      <c r="H37" s="29">
        <v>0</v>
      </c>
      <c r="I37" s="28"/>
      <c r="J37" s="28">
        <v>0</v>
      </c>
      <c r="K37" s="28">
        <v>0</v>
      </c>
      <c r="L37" s="28">
        <v>0</v>
      </c>
      <c r="M37" s="28"/>
      <c r="N37" s="28">
        <v>0</v>
      </c>
      <c r="O37" s="28">
        <v>0</v>
      </c>
      <c r="P37" s="28">
        <v>0</v>
      </c>
      <c r="Q37" s="28">
        <v>0</v>
      </c>
      <c r="R37" s="267"/>
    </row>
    <row r="38" spans="1:18" ht="20.25" hidden="1" customHeight="1">
      <c r="A38" s="37"/>
      <c r="B38" s="28" t="s">
        <v>82</v>
      </c>
      <c r="C38" s="28">
        <v>12733</v>
      </c>
      <c r="D38" s="28">
        <v>12733</v>
      </c>
      <c r="E38" s="28">
        <v>12733</v>
      </c>
      <c r="F38" s="28"/>
      <c r="G38" s="29">
        <v>0</v>
      </c>
      <c r="H38" s="29">
        <v>0</v>
      </c>
      <c r="I38" s="28"/>
      <c r="J38" s="28">
        <v>0</v>
      </c>
      <c r="K38" s="28">
        <v>0</v>
      </c>
      <c r="L38" s="28">
        <v>0</v>
      </c>
      <c r="M38" s="28"/>
      <c r="N38" s="28">
        <v>-12733</v>
      </c>
      <c r="O38" s="28">
        <v>-12733</v>
      </c>
      <c r="P38" s="28">
        <v>-12733</v>
      </c>
      <c r="Q38" s="28">
        <v>0</v>
      </c>
      <c r="R38" s="267"/>
    </row>
    <row r="39" spans="1:18" ht="20.25" customHeight="1">
      <c r="A39" s="37"/>
      <c r="B39" s="28" t="s">
        <v>78</v>
      </c>
      <c r="C39" s="28">
        <v>0</v>
      </c>
      <c r="D39" s="28"/>
      <c r="E39" s="28">
        <v>0</v>
      </c>
      <c r="F39" s="28"/>
      <c r="G39" s="29">
        <v>13</v>
      </c>
      <c r="H39" s="29">
        <v>8.4500000000000011</v>
      </c>
      <c r="I39" s="28"/>
      <c r="J39" s="28">
        <v>160</v>
      </c>
      <c r="K39" s="28">
        <v>0</v>
      </c>
      <c r="L39" s="28">
        <v>0</v>
      </c>
      <c r="M39" s="28"/>
      <c r="N39" s="28">
        <v>0</v>
      </c>
      <c r="O39" s="28">
        <v>0</v>
      </c>
      <c r="P39" s="28">
        <v>0</v>
      </c>
      <c r="Q39" s="28">
        <v>0</v>
      </c>
      <c r="R39" s="267"/>
    </row>
    <row r="40" spans="1:18" s="4" customFormat="1" ht="19.5" customHeight="1">
      <c r="A40" s="30">
        <v>4</v>
      </c>
      <c r="B40" s="31" t="s">
        <v>83</v>
      </c>
      <c r="C40" s="31">
        <v>2668000</v>
      </c>
      <c r="D40" s="31">
        <v>1768500</v>
      </c>
      <c r="E40" s="31">
        <v>859240.21999999986</v>
      </c>
      <c r="F40" s="31">
        <v>909259.78000000014</v>
      </c>
      <c r="G40" s="32">
        <v>4019500</v>
      </c>
      <c r="H40" s="32">
        <v>2665969.15</v>
      </c>
      <c r="I40" s="31">
        <v>3920000</v>
      </c>
      <c r="J40" s="31">
        <v>4960000</v>
      </c>
      <c r="K40" s="31">
        <v>3305427.5</v>
      </c>
      <c r="L40" s="31">
        <v>1469906.6099999996</v>
      </c>
      <c r="M40" s="31">
        <v>1202843.1733333336</v>
      </c>
      <c r="N40" s="31">
        <v>1346999.6666666665</v>
      </c>
      <c r="O40" s="31">
        <v>904249.78333333321</v>
      </c>
      <c r="P40" s="31">
        <v>610666.3899999999</v>
      </c>
      <c r="Q40" s="31">
        <v>293583.39333333337</v>
      </c>
      <c r="R40" s="25"/>
    </row>
    <row r="41" spans="1:18" ht="19.5" customHeight="1">
      <c r="A41" s="37"/>
      <c r="B41" s="28" t="s">
        <v>74</v>
      </c>
      <c r="C41" s="28">
        <v>612000</v>
      </c>
      <c r="D41" s="28">
        <v>397800</v>
      </c>
      <c r="E41" s="28">
        <v>238947.09</v>
      </c>
      <c r="F41" s="28">
        <v>158852.91</v>
      </c>
      <c r="G41" s="29">
        <v>950704</v>
      </c>
      <c r="H41" s="29">
        <v>617957.6</v>
      </c>
      <c r="I41" s="28">
        <v>830000</v>
      </c>
      <c r="J41" s="28">
        <v>1350000</v>
      </c>
      <c r="K41" s="28">
        <v>877500</v>
      </c>
      <c r="L41" s="28">
        <v>332513.83999999997</v>
      </c>
      <c r="M41" s="28">
        <v>206986.16</v>
      </c>
      <c r="N41" s="28">
        <v>218000</v>
      </c>
      <c r="O41" s="28">
        <v>141700</v>
      </c>
      <c r="P41" s="28">
        <v>93566.749999999971</v>
      </c>
      <c r="Q41" s="28">
        <v>48133.25</v>
      </c>
      <c r="R41" s="267"/>
    </row>
    <row r="42" spans="1:18" ht="19.5" customHeight="1">
      <c r="A42" s="37"/>
      <c r="B42" s="28" t="s">
        <v>75</v>
      </c>
      <c r="C42" s="28">
        <v>98000</v>
      </c>
      <c r="D42" s="28">
        <v>98000</v>
      </c>
      <c r="E42" s="28">
        <v>8823.1499999999942</v>
      </c>
      <c r="F42" s="28">
        <v>89176.85</v>
      </c>
      <c r="G42" s="29">
        <v>150420</v>
      </c>
      <c r="H42" s="29">
        <v>150420</v>
      </c>
      <c r="I42" s="28">
        <v>180000</v>
      </c>
      <c r="J42" s="28">
        <v>232650</v>
      </c>
      <c r="K42" s="28">
        <v>232650</v>
      </c>
      <c r="L42" s="28">
        <v>17036.25</v>
      </c>
      <c r="M42" s="28">
        <v>162963.75</v>
      </c>
      <c r="N42" s="28">
        <v>82000</v>
      </c>
      <c r="O42" s="28">
        <v>82000</v>
      </c>
      <c r="P42" s="28">
        <v>8213.1000000000058</v>
      </c>
      <c r="Q42" s="28">
        <v>73786.899999999994</v>
      </c>
      <c r="R42" s="267"/>
    </row>
    <row r="43" spans="1:18" ht="19.5" customHeight="1">
      <c r="A43" s="37"/>
      <c r="B43" s="28" t="s">
        <v>76</v>
      </c>
      <c r="C43" s="28">
        <v>1838000</v>
      </c>
      <c r="D43" s="28">
        <v>1194700</v>
      </c>
      <c r="E43" s="28">
        <v>546779.25999999989</v>
      </c>
      <c r="F43" s="28">
        <v>647920.74000000011</v>
      </c>
      <c r="G43" s="29">
        <v>2716661</v>
      </c>
      <c r="H43" s="29">
        <v>1765829.6500000001</v>
      </c>
      <c r="I43" s="28">
        <v>2780000</v>
      </c>
      <c r="J43" s="28">
        <v>3144972</v>
      </c>
      <c r="K43" s="28">
        <v>2044231.8</v>
      </c>
      <c r="L43" s="28">
        <v>1051099.3399999999</v>
      </c>
      <c r="M43" s="28">
        <v>817650.44333333347</v>
      </c>
      <c r="N43" s="28">
        <v>1036999.6666666665</v>
      </c>
      <c r="O43" s="28">
        <v>674049.78333333321</v>
      </c>
      <c r="P43" s="28">
        <v>504320.07999999996</v>
      </c>
      <c r="Q43" s="28">
        <v>169729.70333333337</v>
      </c>
      <c r="R43" s="267"/>
    </row>
    <row r="44" spans="1:18" ht="19.5" customHeight="1">
      <c r="A44" s="37"/>
      <c r="B44" s="28" t="s">
        <v>77</v>
      </c>
      <c r="C44" s="28">
        <v>120000</v>
      </c>
      <c r="D44" s="28">
        <v>78000</v>
      </c>
      <c r="E44" s="28">
        <v>64690.720000000001</v>
      </c>
      <c r="F44" s="28">
        <v>13309.280000000002</v>
      </c>
      <c r="G44" s="29">
        <v>199866</v>
      </c>
      <c r="H44" s="29">
        <v>129912.90000000001</v>
      </c>
      <c r="I44" s="28">
        <v>130000</v>
      </c>
      <c r="J44" s="28">
        <v>232378</v>
      </c>
      <c r="K44" s="28">
        <v>151045.70000000001</v>
      </c>
      <c r="L44" s="28">
        <v>69257.179999999993</v>
      </c>
      <c r="M44" s="28">
        <v>15242.820000000003</v>
      </c>
      <c r="N44" s="28">
        <v>10000</v>
      </c>
      <c r="O44" s="28">
        <v>6500</v>
      </c>
      <c r="P44" s="28">
        <v>4566.4599999999919</v>
      </c>
      <c r="Q44" s="28">
        <v>1933.5400000000009</v>
      </c>
      <c r="R44" s="267"/>
    </row>
    <row r="45" spans="1:18" ht="19.5" hidden="1" customHeight="1">
      <c r="A45" s="37"/>
      <c r="B45" s="28" t="s">
        <v>84</v>
      </c>
      <c r="C45" s="28">
        <v>0</v>
      </c>
      <c r="D45" s="28">
        <v>0</v>
      </c>
      <c r="E45" s="28">
        <v>0</v>
      </c>
      <c r="F45" s="28">
        <v>0</v>
      </c>
      <c r="G45" s="29">
        <v>1849</v>
      </c>
      <c r="H45" s="29">
        <v>1849</v>
      </c>
      <c r="I45" s="28"/>
      <c r="J45" s="28">
        <v>0</v>
      </c>
      <c r="K45" s="28">
        <v>0</v>
      </c>
      <c r="L45" s="28">
        <v>0</v>
      </c>
      <c r="M45" s="28"/>
      <c r="N45" s="28">
        <v>0</v>
      </c>
      <c r="O45" s="28">
        <v>0</v>
      </c>
      <c r="P45" s="28">
        <v>0</v>
      </c>
      <c r="Q45" s="28">
        <v>0</v>
      </c>
      <c r="R45" s="267"/>
    </row>
    <row r="46" spans="1:18" s="4" customFormat="1" ht="19.5" customHeight="1">
      <c r="A46" s="30">
        <v>5</v>
      </c>
      <c r="B46" s="31" t="s">
        <v>85</v>
      </c>
      <c r="C46" s="31">
        <v>672000</v>
      </c>
      <c r="D46" s="31">
        <v>436800</v>
      </c>
      <c r="E46" s="31">
        <v>255710</v>
      </c>
      <c r="F46" s="31">
        <v>181090</v>
      </c>
      <c r="G46" s="32">
        <v>921059</v>
      </c>
      <c r="H46" s="32">
        <v>598688.35</v>
      </c>
      <c r="I46" s="31">
        <v>770000</v>
      </c>
      <c r="J46" s="31">
        <v>1125500</v>
      </c>
      <c r="K46" s="31">
        <v>731575</v>
      </c>
      <c r="L46" s="31">
        <v>296852.92</v>
      </c>
      <c r="M46" s="31">
        <v>203647.08000000002</v>
      </c>
      <c r="N46" s="31">
        <v>98000</v>
      </c>
      <c r="O46" s="31">
        <v>63700</v>
      </c>
      <c r="P46" s="31">
        <v>41142.919999999984</v>
      </c>
      <c r="Q46" s="31">
        <v>22557.080000000016</v>
      </c>
      <c r="R46" s="25"/>
    </row>
    <row r="47" spans="1:18" s="4" customFormat="1" ht="19.5" customHeight="1">
      <c r="A47" s="30">
        <v>5</v>
      </c>
      <c r="B47" s="31" t="s">
        <v>86</v>
      </c>
      <c r="C47" s="31">
        <v>630000</v>
      </c>
      <c r="D47" s="31">
        <v>630000</v>
      </c>
      <c r="E47" s="31">
        <v>99218</v>
      </c>
      <c r="F47" s="31">
        <v>530782</v>
      </c>
      <c r="G47" s="32">
        <v>1057888</v>
      </c>
      <c r="H47" s="32">
        <v>1057888</v>
      </c>
      <c r="I47" s="32">
        <v>1080000</v>
      </c>
      <c r="J47" s="31">
        <v>1203500</v>
      </c>
      <c r="K47" s="31">
        <v>1203500</v>
      </c>
      <c r="L47" s="31">
        <v>119206.15000000002</v>
      </c>
      <c r="M47" s="31">
        <v>625793.85</v>
      </c>
      <c r="N47" s="31">
        <v>115000</v>
      </c>
      <c r="O47" s="31">
        <v>115000</v>
      </c>
      <c r="P47" s="31">
        <v>19988.150000000023</v>
      </c>
      <c r="Q47" s="31">
        <v>95011.849999999977</v>
      </c>
      <c r="R47" s="25"/>
    </row>
    <row r="48" spans="1:18" s="4" customFormat="1" ht="19.5" hidden="1" customHeight="1">
      <c r="A48" s="30">
        <v>7</v>
      </c>
      <c r="B48" s="31" t="s">
        <v>87</v>
      </c>
      <c r="C48" s="31">
        <v>500</v>
      </c>
      <c r="D48" s="31">
        <v>500</v>
      </c>
      <c r="E48" s="31">
        <v>0</v>
      </c>
      <c r="F48" s="31">
        <v>500</v>
      </c>
      <c r="G48" s="32">
        <v>510</v>
      </c>
      <c r="H48" s="32">
        <v>510</v>
      </c>
      <c r="I48" s="31"/>
      <c r="J48" s="31">
        <v>0</v>
      </c>
      <c r="K48" s="31">
        <v>0</v>
      </c>
      <c r="L48" s="31">
        <v>0</v>
      </c>
      <c r="M48" s="31"/>
      <c r="N48" s="31">
        <v>-500</v>
      </c>
      <c r="O48" s="31">
        <v>-500</v>
      </c>
      <c r="P48" s="31">
        <v>0</v>
      </c>
      <c r="Q48" s="31">
        <v>-500</v>
      </c>
      <c r="R48" s="25"/>
    </row>
    <row r="49" spans="1:18" s="4" customFormat="1" ht="19.5" customHeight="1">
      <c r="A49" s="30">
        <v>6</v>
      </c>
      <c r="B49" s="31" t="s">
        <v>88</v>
      </c>
      <c r="C49" s="31">
        <v>2401000</v>
      </c>
      <c r="D49" s="31">
        <v>917150</v>
      </c>
      <c r="E49" s="31">
        <v>917150</v>
      </c>
      <c r="F49" s="31">
        <v>0</v>
      </c>
      <c r="G49" s="32">
        <v>3386607</v>
      </c>
      <c r="H49" s="32">
        <v>1549282.8</v>
      </c>
      <c r="I49" s="32">
        <v>3550000</v>
      </c>
      <c r="J49" s="31">
        <v>3702632</v>
      </c>
      <c r="K49" s="31">
        <v>1486550</v>
      </c>
      <c r="L49" s="31">
        <v>1345175</v>
      </c>
      <c r="M49" s="31">
        <v>0</v>
      </c>
      <c r="N49" s="31">
        <v>1052000</v>
      </c>
      <c r="O49" s="31">
        <v>428025</v>
      </c>
      <c r="P49" s="31">
        <v>428025</v>
      </c>
      <c r="Q49" s="31">
        <v>0</v>
      </c>
      <c r="R49" s="25"/>
    </row>
    <row r="50" spans="1:18" ht="19.5" customHeight="1">
      <c r="A50" s="37"/>
      <c r="B50" s="28" t="s">
        <v>89</v>
      </c>
      <c r="C50" s="28">
        <v>990000</v>
      </c>
      <c r="D50" s="28"/>
      <c r="E50" s="28">
        <v>0</v>
      </c>
      <c r="F50" s="28"/>
      <c r="G50" s="29"/>
      <c r="H50" s="29"/>
      <c r="I50" s="28">
        <v>1383500</v>
      </c>
      <c r="J50" s="28">
        <v>1415632</v>
      </c>
      <c r="K50" s="28">
        <v>0</v>
      </c>
      <c r="L50" s="28">
        <v>0</v>
      </c>
      <c r="M50" s="28"/>
      <c r="N50" s="28">
        <v>393500</v>
      </c>
      <c r="O50" s="28">
        <v>0</v>
      </c>
      <c r="P50" s="28">
        <v>0</v>
      </c>
      <c r="Q50" s="28">
        <v>0</v>
      </c>
      <c r="R50" s="267"/>
    </row>
    <row r="51" spans="1:18" ht="19.5" customHeight="1">
      <c r="A51" s="37"/>
      <c r="B51" s="28" t="s">
        <v>90</v>
      </c>
      <c r="C51" s="28">
        <v>1411000</v>
      </c>
      <c r="D51" s="28">
        <v>917150</v>
      </c>
      <c r="E51" s="28">
        <v>917150</v>
      </c>
      <c r="F51" s="28"/>
      <c r="G51" s="29"/>
      <c r="H51" s="29"/>
      <c r="I51" s="28">
        <v>2069500</v>
      </c>
      <c r="J51" s="28">
        <v>2287000</v>
      </c>
      <c r="K51" s="28">
        <v>1486550</v>
      </c>
      <c r="L51" s="28">
        <v>1345175</v>
      </c>
      <c r="M51" s="28"/>
      <c r="N51" s="28">
        <v>658500</v>
      </c>
      <c r="O51" s="28">
        <v>428025</v>
      </c>
      <c r="P51" s="28">
        <v>428025</v>
      </c>
      <c r="Q51" s="28">
        <v>0</v>
      </c>
      <c r="R51" s="267"/>
    </row>
    <row r="52" spans="1:18" s="4" customFormat="1" ht="19.5" customHeight="1">
      <c r="A52" s="30">
        <v>7</v>
      </c>
      <c r="B52" s="31" t="s">
        <v>91</v>
      </c>
      <c r="C52" s="31">
        <v>1900000</v>
      </c>
      <c r="D52" s="31">
        <v>1900000</v>
      </c>
      <c r="E52" s="31">
        <v>489250</v>
      </c>
      <c r="F52" s="31">
        <v>1410750</v>
      </c>
      <c r="G52" s="32">
        <v>3367975</v>
      </c>
      <c r="H52" s="32">
        <v>3367975</v>
      </c>
      <c r="I52" s="32">
        <v>3600000</v>
      </c>
      <c r="J52" s="31">
        <v>3600000</v>
      </c>
      <c r="K52" s="31">
        <v>3600000</v>
      </c>
      <c r="L52" s="31">
        <v>749154</v>
      </c>
      <c r="M52" s="31">
        <v>2184946</v>
      </c>
      <c r="N52" s="31">
        <v>1034100</v>
      </c>
      <c r="O52" s="31">
        <v>1034100</v>
      </c>
      <c r="P52" s="31">
        <v>259904</v>
      </c>
      <c r="Q52" s="31">
        <v>774196</v>
      </c>
      <c r="R52" s="25"/>
    </row>
    <row r="53" spans="1:18" s="4" customFormat="1" ht="19.5" customHeight="1">
      <c r="A53" s="30">
        <v>8</v>
      </c>
      <c r="B53" s="31" t="s">
        <v>92</v>
      </c>
      <c r="C53" s="31">
        <v>37700</v>
      </c>
      <c r="D53" s="31">
        <v>37700</v>
      </c>
      <c r="E53" s="31">
        <v>0</v>
      </c>
      <c r="F53" s="31">
        <v>37700</v>
      </c>
      <c r="G53" s="32">
        <v>41365</v>
      </c>
      <c r="H53" s="32">
        <v>41365</v>
      </c>
      <c r="I53" s="31">
        <v>39000</v>
      </c>
      <c r="J53" s="31">
        <v>44080</v>
      </c>
      <c r="K53" s="31">
        <v>44080</v>
      </c>
      <c r="L53" s="31">
        <v>0</v>
      </c>
      <c r="M53" s="31">
        <v>41365</v>
      </c>
      <c r="N53" s="31">
        <v>3665</v>
      </c>
      <c r="O53" s="31">
        <v>3665</v>
      </c>
      <c r="P53" s="31">
        <v>0</v>
      </c>
      <c r="Q53" s="31">
        <v>3665</v>
      </c>
      <c r="R53" s="25"/>
    </row>
    <row r="54" spans="1:18" s="4" customFormat="1" ht="19.5" customHeight="1">
      <c r="A54" s="30">
        <v>10</v>
      </c>
      <c r="B54" s="31" t="s">
        <v>93</v>
      </c>
      <c r="C54" s="31">
        <v>558000</v>
      </c>
      <c r="D54" s="31">
        <v>558000</v>
      </c>
      <c r="E54" s="31">
        <v>65572.5</v>
      </c>
      <c r="F54" s="31">
        <v>492427.5</v>
      </c>
      <c r="G54" s="32">
        <v>947940</v>
      </c>
      <c r="H54" s="32">
        <v>947940</v>
      </c>
      <c r="I54" s="31">
        <v>600000</v>
      </c>
      <c r="J54" s="31">
        <v>945260</v>
      </c>
      <c r="K54" s="31">
        <v>945260</v>
      </c>
      <c r="L54" s="31">
        <v>128831</v>
      </c>
      <c r="M54" s="31">
        <v>532169</v>
      </c>
      <c r="N54" s="31">
        <v>103000</v>
      </c>
      <c r="O54" s="31">
        <v>103000</v>
      </c>
      <c r="P54" s="31">
        <v>63258.5</v>
      </c>
      <c r="Q54" s="31">
        <v>39741.5</v>
      </c>
      <c r="R54" s="25"/>
    </row>
    <row r="55" spans="1:18" s="4" customFormat="1" ht="19.5" customHeight="1">
      <c r="A55" s="30">
        <v>11</v>
      </c>
      <c r="B55" s="31" t="s">
        <v>94</v>
      </c>
      <c r="C55" s="31">
        <v>2640000</v>
      </c>
      <c r="D55" s="31">
        <v>2230000</v>
      </c>
      <c r="E55" s="31">
        <v>107730</v>
      </c>
      <c r="F55" s="31">
        <v>2122270</v>
      </c>
      <c r="G55" s="32">
        <v>2596922</v>
      </c>
      <c r="H55" s="32">
        <v>2231533</v>
      </c>
      <c r="I55" s="31">
        <v>2834000</v>
      </c>
      <c r="J55" s="31">
        <v>2969500</v>
      </c>
      <c r="K55" s="31">
        <v>2359500</v>
      </c>
      <c r="L55" s="31">
        <v>63341</v>
      </c>
      <c r="M55" s="31">
        <v>2292276</v>
      </c>
      <c r="N55" s="31">
        <v>342500</v>
      </c>
      <c r="O55" s="31">
        <v>125617</v>
      </c>
      <c r="P55" s="31">
        <v>-44389</v>
      </c>
      <c r="Q55" s="31">
        <v>170006</v>
      </c>
      <c r="R55" s="25"/>
    </row>
    <row r="56" spans="1:18" s="40" customFormat="1" ht="19.5" customHeight="1">
      <c r="A56" s="38"/>
      <c r="B56" s="39" t="s">
        <v>95</v>
      </c>
      <c r="C56" s="39">
        <v>410000</v>
      </c>
      <c r="D56" s="39"/>
      <c r="E56" s="39">
        <v>0</v>
      </c>
      <c r="F56" s="39"/>
      <c r="G56" s="29"/>
      <c r="H56" s="29"/>
      <c r="I56" s="39">
        <v>627000</v>
      </c>
      <c r="J56" s="28">
        <v>610000</v>
      </c>
      <c r="K56" s="39"/>
      <c r="L56" s="39">
        <v>0</v>
      </c>
      <c r="M56" s="39"/>
      <c r="N56" s="39">
        <v>216883</v>
      </c>
      <c r="O56" s="39">
        <v>0</v>
      </c>
      <c r="P56" s="39">
        <v>0</v>
      </c>
      <c r="Q56" s="39">
        <v>0</v>
      </c>
      <c r="R56" s="269"/>
    </row>
    <row r="57" spans="1:18" ht="19.5" customHeight="1">
      <c r="A57" s="37"/>
      <c r="B57" s="28" t="s">
        <v>96</v>
      </c>
      <c r="C57" s="28">
        <v>2230000</v>
      </c>
      <c r="D57" s="28">
        <v>2230000</v>
      </c>
      <c r="E57" s="28">
        <v>107730</v>
      </c>
      <c r="F57" s="28">
        <v>2122270</v>
      </c>
      <c r="G57" s="29"/>
      <c r="H57" s="29"/>
      <c r="I57" s="28">
        <v>2207000</v>
      </c>
      <c r="J57" s="28">
        <v>2359500</v>
      </c>
      <c r="K57" s="28">
        <v>2355617</v>
      </c>
      <c r="L57" s="28">
        <v>63341</v>
      </c>
      <c r="M57" s="28">
        <v>2292276</v>
      </c>
      <c r="N57" s="28">
        <v>125617</v>
      </c>
      <c r="O57" s="28">
        <v>125617</v>
      </c>
      <c r="P57" s="28">
        <v>-44389</v>
      </c>
      <c r="Q57" s="28">
        <v>170006</v>
      </c>
      <c r="R57" s="267"/>
    </row>
    <row r="58" spans="1:18" s="4" customFormat="1" ht="19.5" hidden="1" customHeight="1">
      <c r="A58" s="30">
        <v>13</v>
      </c>
      <c r="B58" s="31" t="s">
        <v>97</v>
      </c>
      <c r="C58" s="31"/>
      <c r="D58" s="31">
        <v>0</v>
      </c>
      <c r="E58" s="31">
        <v>0</v>
      </c>
      <c r="F58" s="31"/>
      <c r="G58" s="32">
        <v>171</v>
      </c>
      <c r="H58" s="32">
        <v>171</v>
      </c>
      <c r="I58" s="31"/>
      <c r="J58" s="31"/>
      <c r="K58" s="31">
        <v>0</v>
      </c>
      <c r="L58" s="31">
        <v>0</v>
      </c>
      <c r="M58" s="31"/>
      <c r="N58" s="31">
        <v>0</v>
      </c>
      <c r="O58" s="31">
        <v>0</v>
      </c>
      <c r="P58" s="31">
        <v>0</v>
      </c>
      <c r="Q58" s="31">
        <v>0</v>
      </c>
      <c r="R58" s="25"/>
    </row>
    <row r="59" spans="1:18" s="4" customFormat="1" ht="19.5" customHeight="1">
      <c r="A59" s="30">
        <v>12</v>
      </c>
      <c r="B59" s="31" t="s">
        <v>98</v>
      </c>
      <c r="C59" s="31">
        <v>2060000</v>
      </c>
      <c r="D59" s="31">
        <v>636655.69999999995</v>
      </c>
      <c r="E59" s="31">
        <v>610004.69999999995</v>
      </c>
      <c r="F59" s="31">
        <v>26651</v>
      </c>
      <c r="G59" s="32">
        <v>1617026</v>
      </c>
      <c r="H59" s="32">
        <v>531594.1</v>
      </c>
      <c r="I59" s="31">
        <v>1367000</v>
      </c>
      <c r="J59" s="31">
        <v>1354028</v>
      </c>
      <c r="K59" s="31">
        <v>451626.5</v>
      </c>
      <c r="L59" s="31">
        <v>527348.4</v>
      </c>
      <c r="M59" s="31">
        <v>12207</v>
      </c>
      <c r="N59" s="31">
        <v>-289965</v>
      </c>
      <c r="O59" s="31">
        <v>-97100.29999999993</v>
      </c>
      <c r="P59" s="31">
        <v>-82656.29999999993</v>
      </c>
      <c r="Q59" s="31">
        <v>-14444</v>
      </c>
      <c r="R59" s="25"/>
    </row>
    <row r="60" spans="1:18" s="36" customFormat="1" ht="19.5" customHeight="1">
      <c r="A60" s="33"/>
      <c r="B60" s="34" t="s">
        <v>99</v>
      </c>
      <c r="C60" s="34">
        <v>2033349</v>
      </c>
      <c r="D60" s="34">
        <v>610004.69999999995</v>
      </c>
      <c r="E60" s="34">
        <v>610004.69999999995</v>
      </c>
      <c r="F60" s="34">
        <v>0</v>
      </c>
      <c r="G60" s="35"/>
      <c r="H60" s="35"/>
      <c r="I60" s="34">
        <v>1350000</v>
      </c>
      <c r="J60" s="34">
        <v>1289145</v>
      </c>
      <c r="K60" s="34">
        <v>386743.5</v>
      </c>
      <c r="L60" s="34">
        <v>527348.4</v>
      </c>
      <c r="M60" s="34"/>
      <c r="N60" s="28">
        <v>-275521</v>
      </c>
      <c r="O60" s="28">
        <v>-82656.29999999993</v>
      </c>
      <c r="P60" s="28">
        <v>-82656.29999999993</v>
      </c>
      <c r="Q60" s="28">
        <v>0</v>
      </c>
      <c r="R60" s="267"/>
    </row>
    <row r="61" spans="1:18" s="36" customFormat="1" ht="19.5" customHeight="1">
      <c r="A61" s="33"/>
      <c r="B61" s="34" t="s">
        <v>100</v>
      </c>
      <c r="C61" s="34">
        <v>26651</v>
      </c>
      <c r="D61" s="34">
        <v>26651</v>
      </c>
      <c r="E61" s="34">
        <v>0</v>
      </c>
      <c r="F61" s="34">
        <v>26651</v>
      </c>
      <c r="G61" s="35"/>
      <c r="H61" s="35"/>
      <c r="I61" s="34">
        <v>17000</v>
      </c>
      <c r="J61" s="34">
        <v>64883</v>
      </c>
      <c r="K61" s="34">
        <v>64883</v>
      </c>
      <c r="L61" s="34">
        <v>0</v>
      </c>
      <c r="M61" s="34">
        <v>12207</v>
      </c>
      <c r="N61" s="28">
        <v>-14444</v>
      </c>
      <c r="O61" s="28">
        <v>-14444</v>
      </c>
      <c r="P61" s="28">
        <v>0</v>
      </c>
      <c r="Q61" s="28">
        <v>-14444</v>
      </c>
      <c r="R61" s="267"/>
    </row>
    <row r="62" spans="1:18" s="4" customFormat="1" ht="15" customHeight="1">
      <c r="A62" s="30">
        <v>13</v>
      </c>
      <c r="B62" s="31" t="s">
        <v>101</v>
      </c>
      <c r="C62" s="31">
        <v>58000</v>
      </c>
      <c r="D62" s="31">
        <v>58000</v>
      </c>
      <c r="E62" s="31">
        <v>58000</v>
      </c>
      <c r="F62" s="31"/>
      <c r="G62" s="32">
        <v>52000</v>
      </c>
      <c r="H62" s="32">
        <v>52000</v>
      </c>
      <c r="I62" s="31">
        <v>62000</v>
      </c>
      <c r="J62" s="31">
        <v>52000</v>
      </c>
      <c r="K62" s="31">
        <v>52000</v>
      </c>
      <c r="L62" s="31">
        <v>62000</v>
      </c>
      <c r="M62" s="31"/>
      <c r="N62" s="31">
        <v>4000</v>
      </c>
      <c r="O62" s="31">
        <v>4000</v>
      </c>
      <c r="P62" s="31">
        <v>4000</v>
      </c>
      <c r="Q62" s="31">
        <v>0</v>
      </c>
      <c r="R62" s="25"/>
    </row>
    <row r="63" spans="1:18" s="4" customFormat="1" ht="19.5" customHeight="1">
      <c r="A63" s="30">
        <v>14</v>
      </c>
      <c r="B63" s="31" t="s">
        <v>102</v>
      </c>
      <c r="C63" s="31">
        <v>20000</v>
      </c>
      <c r="D63" s="31">
        <v>20000</v>
      </c>
      <c r="E63" s="31">
        <v>0</v>
      </c>
      <c r="F63" s="31">
        <v>20000</v>
      </c>
      <c r="G63" s="32">
        <v>24000</v>
      </c>
      <c r="H63" s="32">
        <v>24000</v>
      </c>
      <c r="I63" s="31">
        <v>24000</v>
      </c>
      <c r="J63" s="31">
        <v>11500</v>
      </c>
      <c r="K63" s="31">
        <v>11500</v>
      </c>
      <c r="L63" s="31">
        <v>0</v>
      </c>
      <c r="M63" s="31">
        <v>24000</v>
      </c>
      <c r="N63" s="31">
        <v>4000</v>
      </c>
      <c r="O63" s="31">
        <v>4000</v>
      </c>
      <c r="P63" s="31">
        <v>0</v>
      </c>
      <c r="Q63" s="31">
        <v>4000</v>
      </c>
      <c r="R63" s="25"/>
    </row>
    <row r="64" spans="1:18" s="4" customFormat="1" ht="19.5" customHeight="1">
      <c r="A64" s="30">
        <v>15</v>
      </c>
      <c r="B64" s="31" t="s">
        <v>103</v>
      </c>
      <c r="C64" s="31">
        <v>80000</v>
      </c>
      <c r="D64" s="31"/>
      <c r="E64" s="31"/>
      <c r="F64" s="31"/>
      <c r="G64" s="32">
        <v>50385</v>
      </c>
      <c r="H64" s="32">
        <v>35024.287548534216</v>
      </c>
      <c r="I64" s="31">
        <v>23000</v>
      </c>
      <c r="J64" s="31">
        <v>35000</v>
      </c>
      <c r="K64" s="31">
        <v>35000</v>
      </c>
      <c r="L64" s="31">
        <v>23000</v>
      </c>
      <c r="M64" s="31"/>
      <c r="N64" s="31">
        <v>23000</v>
      </c>
      <c r="O64" s="31">
        <v>23000</v>
      </c>
      <c r="P64" s="31">
        <v>23000</v>
      </c>
      <c r="Q64" s="31">
        <v>0</v>
      </c>
      <c r="R64" s="25"/>
    </row>
    <row r="65" spans="1:18" s="4" customFormat="1" ht="19.5" customHeight="1">
      <c r="A65" s="30">
        <v>16</v>
      </c>
      <c r="B65" s="31" t="s">
        <v>104</v>
      </c>
      <c r="C65" s="31">
        <v>400000</v>
      </c>
      <c r="D65" s="31">
        <v>132107.15</v>
      </c>
      <c r="E65" s="31">
        <v>38781</v>
      </c>
      <c r="F65" s="31">
        <v>93326.15</v>
      </c>
      <c r="G65" s="32">
        <v>535012</v>
      </c>
      <c r="H65" s="32">
        <v>288145.06588638393</v>
      </c>
      <c r="I65" s="31">
        <v>400000</v>
      </c>
      <c r="J65" s="31">
        <v>460000</v>
      </c>
      <c r="K65" s="31">
        <v>186632</v>
      </c>
      <c r="L65" s="31">
        <v>84508.900000000009</v>
      </c>
      <c r="M65" s="31">
        <v>115697.09999999999</v>
      </c>
      <c r="N65" s="31">
        <v>0</v>
      </c>
      <c r="O65" s="31">
        <v>68098.850000000006</v>
      </c>
      <c r="P65" s="31">
        <v>45727.900000000009</v>
      </c>
      <c r="Q65" s="31">
        <v>22370.949999999997</v>
      </c>
      <c r="R65" s="25"/>
    </row>
    <row r="66" spans="1:18" s="36" customFormat="1" ht="19.5" hidden="1" customHeight="1">
      <c r="A66" s="33"/>
      <c r="B66" s="34" t="s">
        <v>105</v>
      </c>
      <c r="C66" s="34"/>
      <c r="D66" s="34"/>
      <c r="E66" s="34"/>
      <c r="F66" s="34"/>
      <c r="G66" s="35"/>
      <c r="H66" s="35"/>
      <c r="I66" s="34">
        <v>199794</v>
      </c>
      <c r="J66" s="34"/>
      <c r="K66" s="34"/>
      <c r="L66" s="34"/>
      <c r="M66" s="34"/>
      <c r="N66" s="34">
        <v>0</v>
      </c>
      <c r="O66" s="34">
        <v>0</v>
      </c>
      <c r="P66" s="34">
        <v>0</v>
      </c>
      <c r="Q66" s="34">
        <v>0</v>
      </c>
      <c r="R66" s="268"/>
    </row>
    <row r="67" spans="1:18" ht="19.5" hidden="1" customHeight="1">
      <c r="A67" s="37" t="s">
        <v>106</v>
      </c>
      <c r="B67" s="28" t="s">
        <v>107</v>
      </c>
      <c r="C67" s="28"/>
      <c r="D67" s="28"/>
      <c r="E67" s="28"/>
      <c r="F67" s="28"/>
      <c r="G67" s="29"/>
      <c r="H67" s="29"/>
      <c r="I67" s="28">
        <v>19794</v>
      </c>
      <c r="J67" s="28"/>
      <c r="K67" s="28"/>
      <c r="L67" s="28"/>
      <c r="M67" s="28"/>
      <c r="N67" s="28">
        <v>0</v>
      </c>
      <c r="O67" s="28">
        <v>0</v>
      </c>
      <c r="P67" s="28">
        <v>0</v>
      </c>
      <c r="Q67" s="28">
        <v>0</v>
      </c>
      <c r="R67" s="267"/>
    </row>
    <row r="68" spans="1:18" ht="19.5" hidden="1" customHeight="1">
      <c r="A68" s="37" t="s">
        <v>108</v>
      </c>
      <c r="B68" s="28" t="s">
        <v>109</v>
      </c>
      <c r="C68" s="28"/>
      <c r="D68" s="28"/>
      <c r="E68" s="28"/>
      <c r="F68" s="28"/>
      <c r="G68" s="29"/>
      <c r="H68" s="29"/>
      <c r="I68" s="28">
        <v>115000</v>
      </c>
      <c r="J68" s="28"/>
      <c r="K68" s="28"/>
      <c r="L68" s="28"/>
      <c r="M68" s="28"/>
      <c r="N68" s="28">
        <v>0</v>
      </c>
      <c r="O68" s="28">
        <v>0</v>
      </c>
      <c r="P68" s="28">
        <v>0</v>
      </c>
      <c r="Q68" s="28">
        <v>0</v>
      </c>
      <c r="R68" s="267"/>
    </row>
    <row r="69" spans="1:18" ht="19.5" hidden="1" customHeight="1">
      <c r="A69" s="37" t="s">
        <v>110</v>
      </c>
      <c r="B69" s="28" t="s">
        <v>111</v>
      </c>
      <c r="C69" s="28"/>
      <c r="D69" s="28"/>
      <c r="E69" s="28"/>
      <c r="F69" s="28"/>
      <c r="G69" s="29"/>
      <c r="H69" s="29">
        <v>0</v>
      </c>
      <c r="I69" s="28">
        <v>45000</v>
      </c>
      <c r="J69" s="28"/>
      <c r="K69" s="28"/>
      <c r="L69" s="28"/>
      <c r="M69" s="28"/>
      <c r="N69" s="28">
        <v>0</v>
      </c>
      <c r="O69" s="28">
        <v>0</v>
      </c>
      <c r="P69" s="28">
        <v>0</v>
      </c>
      <c r="Q69" s="28">
        <v>0</v>
      </c>
      <c r="R69" s="267"/>
    </row>
    <row r="70" spans="1:18" ht="19.5" hidden="1" customHeight="1">
      <c r="A70" s="37" t="s">
        <v>112</v>
      </c>
      <c r="B70" s="28" t="s">
        <v>113</v>
      </c>
      <c r="C70" s="28"/>
      <c r="D70" s="28"/>
      <c r="E70" s="28"/>
      <c r="F70" s="28"/>
      <c r="G70" s="29"/>
      <c r="H70" s="29"/>
      <c r="I70" s="28">
        <v>220206</v>
      </c>
      <c r="J70" s="28"/>
      <c r="K70" s="28"/>
      <c r="L70" s="28"/>
      <c r="M70" s="28"/>
      <c r="N70" s="28">
        <v>0</v>
      </c>
      <c r="O70" s="28">
        <v>0</v>
      </c>
      <c r="P70" s="28">
        <v>0</v>
      </c>
      <c r="Q70" s="28">
        <v>0</v>
      </c>
      <c r="R70" s="267"/>
    </row>
    <row r="71" spans="1:18" ht="19.5" hidden="1" customHeight="1">
      <c r="A71" s="37">
        <v>1</v>
      </c>
      <c r="B71" s="28" t="s">
        <v>114</v>
      </c>
      <c r="C71" s="28">
        <v>0</v>
      </c>
      <c r="D71" s="28">
        <v>0</v>
      </c>
      <c r="E71" s="28">
        <v>0</v>
      </c>
      <c r="F71" s="28"/>
      <c r="G71" s="29">
        <v>0</v>
      </c>
      <c r="H71" s="29">
        <v>0</v>
      </c>
      <c r="I71" s="28">
        <v>0</v>
      </c>
      <c r="J71" s="28"/>
      <c r="K71" s="28">
        <v>0</v>
      </c>
      <c r="L71" s="28">
        <v>0</v>
      </c>
      <c r="M71" s="28"/>
      <c r="N71" s="28">
        <v>0</v>
      </c>
      <c r="O71" s="28">
        <v>0</v>
      </c>
      <c r="P71" s="28">
        <v>0</v>
      </c>
      <c r="Q71" s="28">
        <v>0</v>
      </c>
      <c r="R71" s="267"/>
    </row>
    <row r="72" spans="1:18" ht="19.5" hidden="1" customHeight="1">
      <c r="A72" s="37"/>
      <c r="B72" s="34" t="s">
        <v>115</v>
      </c>
      <c r="C72" s="28"/>
      <c r="D72" s="28"/>
      <c r="E72" s="28">
        <v>0</v>
      </c>
      <c r="F72" s="28"/>
      <c r="G72" s="29"/>
      <c r="H72" s="29"/>
      <c r="I72" s="28"/>
      <c r="J72" s="28"/>
      <c r="K72" s="28"/>
      <c r="L72" s="28">
        <v>0</v>
      </c>
      <c r="M72" s="28"/>
      <c r="N72" s="28">
        <v>0</v>
      </c>
      <c r="O72" s="28">
        <v>0</v>
      </c>
      <c r="P72" s="28">
        <v>0</v>
      </c>
      <c r="Q72" s="28">
        <v>0</v>
      </c>
      <c r="R72" s="267"/>
    </row>
    <row r="73" spans="1:18" ht="19.5" hidden="1" customHeight="1">
      <c r="A73" s="37"/>
      <c r="B73" s="28" t="s">
        <v>116</v>
      </c>
      <c r="C73" s="28">
        <v>0</v>
      </c>
      <c r="D73" s="28">
        <v>0</v>
      </c>
      <c r="E73" s="28">
        <v>0</v>
      </c>
      <c r="F73" s="28">
        <v>0</v>
      </c>
      <c r="G73" s="29">
        <v>0</v>
      </c>
      <c r="H73" s="29">
        <v>0</v>
      </c>
      <c r="I73" s="28">
        <v>0</v>
      </c>
      <c r="J73" s="28"/>
      <c r="K73" s="28">
        <v>0</v>
      </c>
      <c r="L73" s="28">
        <v>0</v>
      </c>
      <c r="M73" s="28">
        <v>0</v>
      </c>
      <c r="N73" s="28">
        <v>0</v>
      </c>
      <c r="O73" s="28">
        <v>0</v>
      </c>
      <c r="P73" s="28">
        <v>0</v>
      </c>
      <c r="Q73" s="28">
        <v>0</v>
      </c>
      <c r="R73" s="267"/>
    </row>
    <row r="74" spans="1:18" s="36" customFormat="1" ht="19.5" hidden="1" customHeight="1">
      <c r="A74" s="33"/>
      <c r="B74" s="34" t="s">
        <v>117</v>
      </c>
      <c r="C74" s="34"/>
      <c r="D74" s="34"/>
      <c r="E74" s="34"/>
      <c r="F74" s="34"/>
      <c r="G74" s="35"/>
      <c r="H74" s="35"/>
      <c r="I74" s="34"/>
      <c r="J74" s="34"/>
      <c r="K74" s="34"/>
      <c r="L74" s="34"/>
      <c r="M74" s="34"/>
      <c r="N74" s="28">
        <v>0</v>
      </c>
      <c r="O74" s="28">
        <v>0</v>
      </c>
      <c r="P74" s="28">
        <v>0</v>
      </c>
      <c r="Q74" s="28">
        <v>0</v>
      </c>
      <c r="R74" s="267"/>
    </row>
    <row r="75" spans="1:18" s="36" customFormat="1" ht="19.5" hidden="1" customHeight="1">
      <c r="A75" s="33"/>
      <c r="B75" s="34" t="s">
        <v>118</v>
      </c>
      <c r="C75" s="34"/>
      <c r="D75" s="34"/>
      <c r="E75" s="34"/>
      <c r="F75" s="34"/>
      <c r="G75" s="35"/>
      <c r="H75" s="35"/>
      <c r="I75" s="34"/>
      <c r="J75" s="34"/>
      <c r="K75" s="34"/>
      <c r="L75" s="34"/>
      <c r="M75" s="34"/>
      <c r="N75" s="28">
        <v>0</v>
      </c>
      <c r="O75" s="28">
        <v>0</v>
      </c>
      <c r="P75" s="28">
        <v>0</v>
      </c>
      <c r="Q75" s="28">
        <v>0</v>
      </c>
      <c r="R75" s="267"/>
    </row>
    <row r="76" spans="1:18" s="36" customFormat="1" ht="19.5" hidden="1" customHeight="1">
      <c r="A76" s="33"/>
      <c r="B76" s="34" t="s">
        <v>119</v>
      </c>
      <c r="C76" s="34"/>
      <c r="D76" s="34">
        <v>0</v>
      </c>
      <c r="E76" s="34">
        <v>0</v>
      </c>
      <c r="F76" s="34"/>
      <c r="G76" s="35"/>
      <c r="H76" s="35">
        <v>0</v>
      </c>
      <c r="I76" s="34"/>
      <c r="J76" s="34"/>
      <c r="K76" s="34">
        <v>0</v>
      </c>
      <c r="L76" s="34">
        <v>0</v>
      </c>
      <c r="M76" s="34"/>
      <c r="N76" s="28">
        <v>0</v>
      </c>
      <c r="O76" s="28">
        <v>0</v>
      </c>
      <c r="P76" s="28">
        <v>0</v>
      </c>
      <c r="Q76" s="28">
        <v>0</v>
      </c>
      <c r="R76" s="267"/>
    </row>
    <row r="77" spans="1:18" s="44" customFormat="1" ht="24.75" hidden="1" customHeight="1">
      <c r="A77" s="41">
        <v>2</v>
      </c>
      <c r="B77" s="42" t="s">
        <v>120</v>
      </c>
      <c r="C77" s="42"/>
      <c r="D77" s="42">
        <v>0</v>
      </c>
      <c r="E77" s="42">
        <v>0</v>
      </c>
      <c r="F77" s="42"/>
      <c r="G77" s="43"/>
      <c r="H77" s="43">
        <v>0</v>
      </c>
      <c r="I77" s="42"/>
      <c r="J77" s="42"/>
      <c r="K77" s="42">
        <v>0</v>
      </c>
      <c r="L77" s="42">
        <v>0</v>
      </c>
      <c r="M77" s="42"/>
      <c r="N77" s="28">
        <v>0</v>
      </c>
      <c r="O77" s="28">
        <v>0</v>
      </c>
      <c r="P77" s="28">
        <v>0</v>
      </c>
      <c r="Q77" s="28">
        <v>0</v>
      </c>
      <c r="R77" s="267"/>
    </row>
    <row r="78" spans="1:18" ht="19.5" hidden="1" customHeight="1">
      <c r="A78" s="37">
        <v>3</v>
      </c>
      <c r="B78" s="28" t="s">
        <v>121</v>
      </c>
      <c r="C78" s="28"/>
      <c r="D78" s="28">
        <v>0</v>
      </c>
      <c r="E78" s="28">
        <v>0</v>
      </c>
      <c r="F78" s="28"/>
      <c r="G78" s="29"/>
      <c r="H78" s="29">
        <v>0</v>
      </c>
      <c r="I78" s="28"/>
      <c r="J78" s="28"/>
      <c r="K78" s="28">
        <v>0</v>
      </c>
      <c r="L78" s="28">
        <v>0</v>
      </c>
      <c r="M78" s="28"/>
      <c r="N78" s="28">
        <v>0</v>
      </c>
      <c r="O78" s="28">
        <v>0</v>
      </c>
      <c r="P78" s="28">
        <v>0</v>
      </c>
      <c r="Q78" s="28">
        <v>0</v>
      </c>
      <c r="R78" s="267"/>
    </row>
    <row r="79" spans="1:18" ht="19.5" hidden="1" customHeight="1">
      <c r="A79" s="37">
        <v>3</v>
      </c>
      <c r="B79" s="28" t="s">
        <v>122</v>
      </c>
      <c r="C79" s="28"/>
      <c r="D79" s="28">
        <v>0</v>
      </c>
      <c r="E79" s="28">
        <v>0</v>
      </c>
      <c r="F79" s="28"/>
      <c r="G79" s="29">
        <v>48000</v>
      </c>
      <c r="H79" s="29">
        <v>48000</v>
      </c>
      <c r="I79" s="28"/>
      <c r="J79" s="28"/>
      <c r="K79" s="28">
        <v>0</v>
      </c>
      <c r="L79" s="28">
        <v>0</v>
      </c>
      <c r="M79" s="28"/>
      <c r="N79" s="28">
        <v>0</v>
      </c>
      <c r="O79" s="28">
        <v>0</v>
      </c>
      <c r="P79" s="28">
        <v>0</v>
      </c>
      <c r="Q79" s="28">
        <v>0</v>
      </c>
      <c r="R79" s="267"/>
    </row>
    <row r="80" spans="1:18" s="4" customFormat="1" ht="19.5" customHeight="1">
      <c r="A80" s="30" t="s">
        <v>19</v>
      </c>
      <c r="B80" s="31" t="s">
        <v>123</v>
      </c>
      <c r="C80" s="31">
        <v>6000000</v>
      </c>
      <c r="D80" s="31"/>
      <c r="E80" s="31"/>
      <c r="F80" s="31"/>
      <c r="G80" s="32">
        <v>10500000</v>
      </c>
      <c r="H80" s="32">
        <v>0</v>
      </c>
      <c r="I80" s="31">
        <v>7000000</v>
      </c>
      <c r="J80" s="31">
        <v>11000000</v>
      </c>
      <c r="K80" s="31"/>
      <c r="L80" s="31"/>
      <c r="M80" s="31"/>
      <c r="N80" s="31">
        <v>1000000</v>
      </c>
      <c r="O80" s="31">
        <v>0</v>
      </c>
      <c r="P80" s="31">
        <v>0</v>
      </c>
      <c r="Q80" s="31">
        <v>0</v>
      </c>
      <c r="R80" s="25"/>
    </row>
    <row r="81" spans="1:18" ht="19.5" hidden="1" customHeight="1">
      <c r="A81" s="37">
        <v>1</v>
      </c>
      <c r="B81" s="28" t="s">
        <v>124</v>
      </c>
      <c r="C81" s="28"/>
      <c r="D81" s="28"/>
      <c r="E81" s="28">
        <v>0</v>
      </c>
      <c r="F81" s="28"/>
      <c r="G81" s="29"/>
      <c r="H81" s="29"/>
      <c r="I81" s="28"/>
      <c r="J81" s="28"/>
      <c r="K81" s="28"/>
      <c r="L81" s="28">
        <v>0</v>
      </c>
      <c r="M81" s="28"/>
      <c r="N81" s="28" t="e">
        <v>#REF!</v>
      </c>
      <c r="O81" s="28" t="e">
        <v>#REF!</v>
      </c>
      <c r="P81" s="28" t="e">
        <v>#REF!</v>
      </c>
      <c r="Q81" s="28" t="e">
        <v>#REF!</v>
      </c>
      <c r="R81" s="267"/>
    </row>
    <row r="82" spans="1:18" ht="19.5" hidden="1" customHeight="1">
      <c r="A82" s="37">
        <v>2</v>
      </c>
      <c r="B82" s="28" t="s">
        <v>125</v>
      </c>
      <c r="C82" s="28"/>
      <c r="D82" s="28"/>
      <c r="E82" s="28">
        <v>0</v>
      </c>
      <c r="F82" s="28"/>
      <c r="G82" s="29"/>
      <c r="H82" s="29"/>
      <c r="I82" s="28"/>
      <c r="J82" s="28"/>
      <c r="K82" s="28"/>
      <c r="L82" s="28">
        <v>0</v>
      </c>
      <c r="M82" s="28"/>
      <c r="N82" s="28" t="e">
        <v>#REF!</v>
      </c>
      <c r="O82" s="28" t="e">
        <v>#REF!</v>
      </c>
      <c r="P82" s="28" t="e">
        <v>#REF!</v>
      </c>
      <c r="Q82" s="28" t="e">
        <v>#REF!</v>
      </c>
      <c r="R82" s="267"/>
    </row>
    <row r="83" spans="1:18" ht="19.5" hidden="1" customHeight="1">
      <c r="A83" s="37">
        <v>3</v>
      </c>
      <c r="B83" s="28" t="s">
        <v>126</v>
      </c>
      <c r="C83" s="28"/>
      <c r="D83" s="28"/>
      <c r="E83" s="28">
        <v>0</v>
      </c>
      <c r="F83" s="28"/>
      <c r="G83" s="29"/>
      <c r="H83" s="29"/>
      <c r="I83" s="28"/>
      <c r="J83" s="28"/>
      <c r="K83" s="28"/>
      <c r="L83" s="28">
        <v>0</v>
      </c>
      <c r="M83" s="28"/>
      <c r="N83" s="28" t="e">
        <v>#REF!</v>
      </c>
      <c r="O83" s="28" t="e">
        <v>#REF!</v>
      </c>
      <c r="P83" s="28" t="e">
        <v>#REF!</v>
      </c>
      <c r="Q83" s="28" t="e">
        <v>#REF!</v>
      </c>
      <c r="R83" s="267"/>
    </row>
    <row r="84" spans="1:18" s="4" customFormat="1" ht="24" customHeight="1">
      <c r="A84" s="30" t="s">
        <v>23</v>
      </c>
      <c r="B84" s="45" t="s">
        <v>127</v>
      </c>
      <c r="C84" s="31"/>
      <c r="D84" s="31"/>
      <c r="E84" s="31">
        <v>982170</v>
      </c>
      <c r="F84" s="31">
        <v>0</v>
      </c>
      <c r="G84" s="32"/>
      <c r="H84" s="32">
        <v>1705757</v>
      </c>
      <c r="I84" s="31"/>
      <c r="J84" s="31"/>
      <c r="K84" s="31">
        <v>1238274</v>
      </c>
      <c r="L84" s="31"/>
      <c r="M84" s="31">
        <v>0</v>
      </c>
      <c r="N84" s="31"/>
      <c r="O84" s="31"/>
      <c r="P84" s="31"/>
      <c r="Q84" s="31">
        <v>0</v>
      </c>
      <c r="R84" s="25"/>
    </row>
    <row r="85" spans="1:18" ht="19.5" hidden="1" customHeight="1">
      <c r="A85" s="27">
        <v>1</v>
      </c>
      <c r="B85" s="28" t="s">
        <v>128</v>
      </c>
      <c r="C85" s="28">
        <v>1302237</v>
      </c>
      <c r="D85" s="28">
        <v>1302237</v>
      </c>
      <c r="E85" s="28">
        <v>1302237</v>
      </c>
      <c r="F85" s="28"/>
      <c r="G85" s="29"/>
      <c r="H85" s="29"/>
      <c r="I85" s="28">
        <v>373008</v>
      </c>
      <c r="J85" s="28">
        <v>373008</v>
      </c>
      <c r="K85" s="28">
        <v>373008</v>
      </c>
      <c r="L85" s="28">
        <v>373008</v>
      </c>
      <c r="M85" s="28"/>
      <c r="N85" s="28" t="e">
        <v>#REF!</v>
      </c>
      <c r="O85" s="28" t="e">
        <v>#REF!</v>
      </c>
      <c r="P85" s="28" t="e">
        <v>#REF!</v>
      </c>
      <c r="Q85" s="28" t="e">
        <v>#REF!</v>
      </c>
      <c r="R85" s="28"/>
    </row>
    <row r="86" spans="1:18" ht="19.5" hidden="1" customHeight="1">
      <c r="A86" s="27">
        <v>2</v>
      </c>
      <c r="B86" s="46" t="s">
        <v>129</v>
      </c>
      <c r="C86" s="46"/>
      <c r="D86" s="46"/>
      <c r="E86" s="46">
        <v>0</v>
      </c>
      <c r="F86" s="46"/>
      <c r="G86" s="47"/>
      <c r="H86" s="47"/>
      <c r="I86" s="46"/>
      <c r="J86" s="46"/>
      <c r="K86" s="46"/>
      <c r="L86" s="46">
        <v>0</v>
      </c>
      <c r="M86" s="46"/>
      <c r="N86" s="46" t="e">
        <v>#REF!</v>
      </c>
      <c r="O86" s="46" t="e">
        <v>#REF!</v>
      </c>
      <c r="P86" s="46" t="e">
        <v>#REF!</v>
      </c>
      <c r="Q86" s="46" t="e">
        <v>#REF!</v>
      </c>
      <c r="R86" s="46"/>
    </row>
    <row r="87" spans="1:18" ht="13.5" customHeight="1">
      <c r="A87" s="48"/>
      <c r="B87" s="49"/>
      <c r="C87" s="49"/>
      <c r="D87" s="49"/>
      <c r="E87" s="49"/>
      <c r="F87" s="49"/>
      <c r="G87" s="50"/>
      <c r="H87" s="50"/>
      <c r="I87" s="49"/>
      <c r="J87" s="49"/>
      <c r="K87" s="49"/>
      <c r="L87" s="49"/>
      <c r="M87" s="49"/>
      <c r="N87" s="49"/>
      <c r="O87" s="49"/>
      <c r="P87" s="49"/>
      <c r="Q87" s="49"/>
      <c r="R87" s="49"/>
    </row>
    <row r="88" spans="1:18" ht="19.5" hidden="1" customHeight="1">
      <c r="A88" s="27">
        <v>1</v>
      </c>
      <c r="B88" s="28" t="s">
        <v>130</v>
      </c>
      <c r="C88" s="28">
        <v>45734133</v>
      </c>
      <c r="D88" s="28">
        <v>33227200.949999999</v>
      </c>
      <c r="E88" s="28">
        <v>33227200.949999999</v>
      </c>
      <c r="F88" s="28"/>
      <c r="G88" s="29" t="e">
        <v>#REF!</v>
      </c>
      <c r="H88" s="29" t="e">
        <v>#REF!</v>
      </c>
      <c r="I88" s="28"/>
      <c r="J88" s="28" t="e">
        <v>#REF!</v>
      </c>
      <c r="K88" s="28" t="e">
        <v>#REF!</v>
      </c>
      <c r="L88" s="28" t="e">
        <v>#REF!</v>
      </c>
      <c r="M88" s="28" t="e">
        <v>#REF!</v>
      </c>
      <c r="N88" s="28" t="e">
        <v>#REF!</v>
      </c>
      <c r="O88" s="28" t="e">
        <v>#REF!</v>
      </c>
      <c r="P88" s="28" t="e">
        <v>#REF!</v>
      </c>
      <c r="Q88" s="28" t="e">
        <v>#REF!</v>
      </c>
      <c r="R88" s="52"/>
    </row>
    <row r="89" spans="1:18" ht="19.5" hidden="1" customHeight="1">
      <c r="A89" s="27">
        <v>2</v>
      </c>
      <c r="B89" s="28" t="s">
        <v>131</v>
      </c>
      <c r="C89" s="28">
        <v>37733400</v>
      </c>
      <c r="D89" s="28">
        <v>24265187.25</v>
      </c>
      <c r="E89" s="28">
        <v>24265187.25</v>
      </c>
      <c r="F89" s="28"/>
      <c r="G89" s="29" t="e">
        <v>#REF!</v>
      </c>
      <c r="H89" s="29" t="e">
        <v>#REF!</v>
      </c>
      <c r="I89" s="28"/>
      <c r="J89" s="28" t="e">
        <v>#REF!</v>
      </c>
      <c r="K89" s="28" t="e">
        <v>#REF!</v>
      </c>
      <c r="L89" s="28" t="e">
        <v>#REF!</v>
      </c>
      <c r="M89" s="28" t="e">
        <v>#REF!</v>
      </c>
      <c r="N89" s="28" t="e">
        <v>#REF!</v>
      </c>
      <c r="O89" s="28" t="e">
        <v>#REF!</v>
      </c>
      <c r="P89" s="28" t="e">
        <v>#REF!</v>
      </c>
      <c r="Q89" s="28" t="e">
        <v>#REF!</v>
      </c>
      <c r="R89" s="52"/>
    </row>
    <row r="90" spans="1:18" ht="19.5" hidden="1" customHeight="1">
      <c r="A90" s="48"/>
      <c r="B90" s="51"/>
      <c r="C90" s="51"/>
      <c r="D90" s="51"/>
      <c r="E90" s="51"/>
      <c r="F90" s="51"/>
      <c r="G90" s="53"/>
      <c r="H90" s="53"/>
      <c r="I90" s="51"/>
      <c r="J90" s="51"/>
      <c r="K90" s="51"/>
      <c r="L90" s="51"/>
      <c r="M90" s="51"/>
      <c r="N90" s="51" t="e">
        <v>#REF!</v>
      </c>
      <c r="O90" s="51" t="e">
        <v>#REF!</v>
      </c>
      <c r="P90" s="51" t="e">
        <v>#REF!</v>
      </c>
      <c r="Q90" s="51" t="e">
        <v>#REF!</v>
      </c>
      <c r="R90" s="52"/>
    </row>
    <row r="91" spans="1:18" ht="19.5" customHeight="1">
      <c r="A91" s="54"/>
      <c r="B91" s="52"/>
      <c r="C91" s="52"/>
      <c r="D91" s="52"/>
      <c r="E91" s="52"/>
      <c r="F91" s="52"/>
      <c r="G91" s="55"/>
      <c r="H91" s="55"/>
      <c r="I91" s="52"/>
      <c r="J91" s="52"/>
      <c r="K91" s="52"/>
      <c r="L91" s="52"/>
      <c r="M91" s="52"/>
    </row>
    <row r="92" spans="1:18" ht="19.5" customHeight="1">
      <c r="D92" s="2" t="s">
        <v>132</v>
      </c>
      <c r="E92" s="2" t="s">
        <v>133</v>
      </c>
      <c r="G92" s="55"/>
      <c r="H92" s="55"/>
      <c r="I92" s="52"/>
      <c r="J92" s="52"/>
      <c r="K92" s="52"/>
      <c r="L92" s="52"/>
      <c r="M92" s="52"/>
    </row>
    <row r="93" spans="1:18" ht="19.5" customHeight="1">
      <c r="A93" s="2"/>
      <c r="C93" s="2" t="s">
        <v>134</v>
      </c>
      <c r="D93" s="2">
        <v>982170</v>
      </c>
      <c r="E93" s="2">
        <v>982870</v>
      </c>
      <c r="G93" s="55"/>
      <c r="H93" s="55"/>
      <c r="I93" s="52"/>
      <c r="J93" s="52"/>
      <c r="K93" s="52"/>
      <c r="L93" s="52"/>
      <c r="M93" s="52"/>
    </row>
    <row r="94" spans="1:18" ht="19.5" customHeight="1">
      <c r="A94" s="2"/>
      <c r="C94" s="2" t="s">
        <v>135</v>
      </c>
    </row>
    <row r="95" spans="1:18" ht="19.5" customHeight="1">
      <c r="A95" s="2"/>
      <c r="C95" s="2" t="s">
        <v>136</v>
      </c>
      <c r="D95" s="2">
        <v>6361</v>
      </c>
      <c r="E95" s="2">
        <v>6361</v>
      </c>
    </row>
    <row r="96" spans="1:18" ht="19.5" customHeight="1">
      <c r="A96" s="2"/>
      <c r="C96" s="2" t="s">
        <v>137</v>
      </c>
      <c r="D96" s="2">
        <v>975809</v>
      </c>
      <c r="E96" s="2">
        <v>976509</v>
      </c>
    </row>
    <row r="97" spans="7:13" s="2" customFormat="1" ht="19.5" customHeight="1">
      <c r="G97" s="3"/>
      <c r="H97" s="3"/>
    </row>
    <row r="98" spans="7:13" s="2" customFormat="1" ht="19.5" customHeight="1">
      <c r="G98" s="3"/>
      <c r="H98" s="3"/>
    </row>
    <row r="99" spans="7:13" s="2" customFormat="1" ht="19.5" customHeight="1">
      <c r="G99" s="3"/>
      <c r="H99" s="3"/>
    </row>
    <row r="100" spans="7:13" s="2" customFormat="1" ht="19.5" customHeight="1">
      <c r="G100" s="3"/>
      <c r="H100" s="3"/>
    </row>
    <row r="101" spans="7:13" s="2" customFormat="1" ht="19.5" customHeight="1">
      <c r="G101" s="57"/>
      <c r="H101" s="57"/>
      <c r="I101" s="58"/>
      <c r="J101" s="58"/>
      <c r="K101" s="58"/>
      <c r="L101" s="58"/>
      <c r="M101" s="58"/>
    </row>
    <row r="102" spans="7:13" s="2" customFormat="1">
      <c r="G102" s="3"/>
      <c r="H102" s="3"/>
    </row>
  </sheetData>
  <mergeCells count="10">
    <mergeCell ref="A1:R1"/>
    <mergeCell ref="N8:R10"/>
    <mergeCell ref="A3:R3"/>
    <mergeCell ref="A5:R5"/>
    <mergeCell ref="A8:A10"/>
    <mergeCell ref="B8:B10"/>
    <mergeCell ref="C8:F9"/>
    <mergeCell ref="G8:H9"/>
    <mergeCell ref="I8:I10"/>
    <mergeCell ref="J8:K9"/>
  </mergeCells>
  <conditionalFormatting sqref="G13:I13 G88:M133 N88:R90">
    <cfRule type="cellIs" dxfId="5" priority="7" stopIfTrue="1" operator="lessThan">
      <formula>0</formula>
    </cfRule>
  </conditionalFormatting>
  <conditionalFormatting sqref="J13:R13">
    <cfRule type="cellIs" dxfId="4" priority="6" stopIfTrue="1" operator="lessThan">
      <formula>0</formula>
    </cfRule>
  </conditionalFormatting>
  <conditionalFormatting sqref="C74:F75 G16:I16 H66:I70 K25:M25 I27:I31 H50:I51 K48:M48 G71:M87 N85:R87 C18:I18 I21:I25 L21:M24 L27:M31 I33:I39 I41:I46 L41:M47 I48 K56:M58 H56:I57 I53:I55 L49:M55 I58 G62:I62 I63:I65">
    <cfRule type="cellIs" dxfId="3" priority="3" stopIfTrue="1" operator="lessThan">
      <formula>0</formula>
    </cfRule>
  </conditionalFormatting>
  <conditionalFormatting sqref="J16:R16 K66:M70 N81:R84 J18:M18 L33:M39 J62:M62 L63:M65">
    <cfRule type="cellIs" dxfId="2" priority="2" stopIfTrue="1" operator="lessThan">
      <formula>0</formula>
    </cfRule>
  </conditionalFormatting>
  <conditionalFormatting sqref="N18:R18">
    <cfRule type="cellIs" dxfId="1" priority="1" stopIfTrue="1" operator="lessThan">
      <formula>0</formula>
    </cfRule>
  </conditionalFormatting>
  <pageMargins left="0.45" right="0.23622047244094499" top="0.39370078740157499" bottom="0.44" header="0.31496062992126" footer="0.31496062992126"/>
  <pageSetup paperSize="9" scale="95" orientation="portrait" r:id="rId1"/>
  <headerFooter alignWithMargins="0">
    <oddFooter>&amp;CTrang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67"/>
  <sheetViews>
    <sheetView showZeros="0" zoomScale="85" zoomScaleNormal="85" workbookViewId="0">
      <selection activeCell="F23" sqref="F23"/>
    </sheetView>
  </sheetViews>
  <sheetFormatPr defaultColWidth="8.85546875" defaultRowHeight="15.75"/>
  <cols>
    <col min="1" max="1" width="5" style="553" customWidth="1"/>
    <col min="2" max="2" width="48.85546875" style="558" customWidth="1"/>
    <col min="3" max="7" width="11.85546875" style="558" hidden="1" customWidth="1"/>
    <col min="8" max="8" width="13.42578125" style="558" customWidth="1"/>
    <col min="9" max="9" width="13.42578125" style="558" hidden="1" customWidth="1"/>
    <col min="10" max="11" width="11.85546875" style="558" hidden="1" customWidth="1"/>
    <col min="12" max="12" width="13.5703125" style="1373" customWidth="1"/>
    <col min="13" max="13" width="7.85546875" style="1374" hidden="1" customWidth="1"/>
    <col min="14" max="14" width="1.42578125" style="1374" hidden="1" customWidth="1"/>
    <col min="15" max="15" width="41.5703125" style="553" hidden="1" customWidth="1"/>
    <col min="16" max="16" width="28.28515625" style="553" customWidth="1"/>
    <col min="17" max="17" width="10.140625" style="553" hidden="1" customWidth="1"/>
    <col min="18" max="18" width="21.28515625" style="552" hidden="1" customWidth="1"/>
    <col min="19" max="19" width="11.5703125" style="553" hidden="1" customWidth="1"/>
    <col min="20" max="20" width="20.5703125" style="558" hidden="1" customWidth="1"/>
    <col min="21" max="21" width="11.140625" style="558" hidden="1" customWidth="1"/>
    <col min="22" max="22" width="10.5703125" style="558" hidden="1" customWidth="1"/>
    <col min="23" max="24" width="11.28515625" style="558" hidden="1" customWidth="1"/>
    <col min="25" max="76" width="0" style="558" hidden="1" customWidth="1"/>
    <col min="77" max="16384" width="8.85546875" style="558"/>
  </cols>
  <sheetData>
    <row r="1" spans="1:23" ht="15.75" customHeight="1">
      <c r="A1" s="1354"/>
      <c r="B1" s="1354"/>
      <c r="C1" s="1354"/>
      <c r="D1" s="1354"/>
      <c r="E1" s="1354"/>
      <c r="F1" s="1354"/>
      <c r="G1" s="1354"/>
      <c r="H1" s="1354"/>
      <c r="I1" s="1354"/>
      <c r="J1" s="1354"/>
      <c r="K1" s="1354"/>
      <c r="L1" s="1354"/>
      <c r="M1" s="1354"/>
      <c r="N1" s="1354"/>
      <c r="O1" s="1354"/>
      <c r="P1" s="554"/>
      <c r="Q1" s="1355">
        <f>'[5]KE HOACH'!BR4</f>
        <v>673505.00035599992</v>
      </c>
    </row>
    <row r="2" spans="1:23" s="557" customFormat="1" ht="18.75" customHeight="1">
      <c r="A2" s="1356" t="s">
        <v>1258</v>
      </c>
      <c r="B2" s="1356"/>
      <c r="C2" s="1356"/>
      <c r="D2" s="1356"/>
      <c r="E2" s="1356"/>
      <c r="F2" s="1356"/>
      <c r="G2" s="1356"/>
      <c r="H2" s="1356"/>
      <c r="I2" s="1356"/>
      <c r="J2" s="1356"/>
      <c r="K2" s="1356"/>
      <c r="L2" s="1356"/>
      <c r="M2" s="1356"/>
      <c r="N2" s="1356"/>
      <c r="O2" s="1356"/>
      <c r="P2" s="1356"/>
      <c r="Q2" s="554"/>
      <c r="R2" s="555">
        <v>15232448</v>
      </c>
      <c r="S2" s="556">
        <v>43784</v>
      </c>
      <c r="T2" s="555">
        <f>R2-14916269</f>
        <v>316179</v>
      </c>
    </row>
    <row r="3" spans="1:23" s="557" customFormat="1" ht="15.75" customHeight="1">
      <c r="A3" s="1357" t="str">
        <f>'5 BI NS TW'!A3:AY3</f>
        <v>(Kèm theo Nghị quyết số 222/2019/NQ-HĐND ngày 07 tháng 12 năm 2019 của Hội đồng nhân dân tỉnh Quảng Ninh)</v>
      </c>
      <c r="B3" s="1358"/>
      <c r="C3" s="1358"/>
      <c r="D3" s="1358"/>
      <c r="E3" s="1358"/>
      <c r="F3" s="1358"/>
      <c r="G3" s="1358"/>
      <c r="H3" s="1358"/>
      <c r="I3" s="1358"/>
      <c r="J3" s="1358"/>
      <c r="K3" s="1358"/>
      <c r="L3" s="1358"/>
      <c r="M3" s="1358"/>
      <c r="N3" s="1358"/>
      <c r="O3" s="1358"/>
      <c r="P3" s="1358"/>
      <c r="Q3" s="554"/>
      <c r="R3" s="555"/>
      <c r="S3" s="554"/>
    </row>
    <row r="4" spans="1:23" ht="21" customHeight="1">
      <c r="A4" s="196"/>
      <c r="B4" s="194"/>
      <c r="C4" s="194"/>
      <c r="D4" s="194"/>
      <c r="E4" s="194"/>
      <c r="F4" s="194"/>
      <c r="G4" s="194"/>
      <c r="H4" s="194"/>
      <c r="I4" s="194"/>
      <c r="J4" s="194"/>
      <c r="K4" s="194"/>
      <c r="L4" s="1359" t="s">
        <v>1259</v>
      </c>
      <c r="M4" s="1359"/>
      <c r="N4" s="1359"/>
      <c r="O4" s="1359"/>
      <c r="P4" s="1359"/>
      <c r="R4" s="552">
        <f>'[5]NGUON VON'!C7-'BIEU TONG HOP KH VON'!L9</f>
        <v>0.41100000031292439</v>
      </c>
    </row>
    <row r="5" spans="1:23" s="557" customFormat="1" ht="85.5" customHeight="1">
      <c r="A5" s="481" t="s">
        <v>179</v>
      </c>
      <c r="B5" s="481" t="s">
        <v>1260</v>
      </c>
      <c r="C5" s="484" t="s">
        <v>1261</v>
      </c>
      <c r="D5" s="484" t="s">
        <v>1262</v>
      </c>
      <c r="E5" s="484" t="s">
        <v>1263</v>
      </c>
      <c r="F5" s="484" t="s">
        <v>1264</v>
      </c>
      <c r="G5" s="484" t="s">
        <v>1265</v>
      </c>
      <c r="H5" s="484" t="s">
        <v>1266</v>
      </c>
      <c r="I5" s="484" t="s">
        <v>1266</v>
      </c>
      <c r="J5" s="484" t="s">
        <v>1267</v>
      </c>
      <c r="K5" s="484" t="s">
        <v>1268</v>
      </c>
      <c r="L5" s="484" t="s">
        <v>1269</v>
      </c>
      <c r="M5" s="1360" t="s">
        <v>1270</v>
      </c>
      <c r="N5" s="1361" t="s">
        <v>1271</v>
      </c>
      <c r="O5" s="481" t="s">
        <v>1272</v>
      </c>
      <c r="P5" s="481" t="s">
        <v>723</v>
      </c>
      <c r="Q5" s="559" t="s">
        <v>1273</v>
      </c>
      <c r="S5" s="555"/>
      <c r="T5" s="555"/>
      <c r="U5" s="560"/>
      <c r="V5" s="555"/>
    </row>
    <row r="6" spans="1:23" s="557" customFormat="1" ht="18.75" hidden="1" customHeight="1">
      <c r="A6" s="481"/>
      <c r="B6" s="481">
        <v>1</v>
      </c>
      <c r="C6" s="482">
        <v>2</v>
      </c>
      <c r="D6" s="482">
        <v>3</v>
      </c>
      <c r="E6" s="482">
        <v>4</v>
      </c>
      <c r="F6" s="482" t="s">
        <v>1274</v>
      </c>
      <c r="G6" s="482"/>
      <c r="H6" s="482">
        <v>6</v>
      </c>
      <c r="I6" s="482">
        <v>6</v>
      </c>
      <c r="J6" s="482">
        <v>7</v>
      </c>
      <c r="K6" s="561" t="s">
        <v>1275</v>
      </c>
      <c r="L6" s="482">
        <v>9</v>
      </c>
      <c r="M6" s="1360"/>
      <c r="N6" s="1361"/>
      <c r="O6" s="481"/>
      <c r="P6" s="481"/>
      <c r="Q6" s="559"/>
      <c r="S6" s="555"/>
      <c r="T6" s="555"/>
      <c r="U6" s="560"/>
      <c r="V6" s="555"/>
    </row>
    <row r="7" spans="1:23" s="557" customFormat="1" ht="22.5" customHeight="1">
      <c r="A7" s="481"/>
      <c r="B7" s="481" t="s">
        <v>183</v>
      </c>
      <c r="C7" s="562"/>
      <c r="D7" s="562"/>
      <c r="E7" s="562"/>
      <c r="F7" s="562"/>
      <c r="G7" s="562">
        <f t="shared" ref="G7:L7" si="0">SUBTOTAL(9,G8:G33)</f>
        <v>12779220.199999999</v>
      </c>
      <c r="H7" s="562">
        <f t="shared" si="0"/>
        <v>15232448.199999999</v>
      </c>
      <c r="I7" s="562">
        <f t="shared" si="0"/>
        <v>15232448.199999999</v>
      </c>
      <c r="J7" s="562">
        <f t="shared" si="0"/>
        <v>10783543.295534</v>
      </c>
      <c r="K7" s="562">
        <f t="shared" si="0"/>
        <v>4596302.5013300003</v>
      </c>
      <c r="L7" s="562">
        <f t="shared" si="0"/>
        <v>14166802.589</v>
      </c>
      <c r="M7" s="563"/>
      <c r="N7" s="563"/>
      <c r="O7" s="564"/>
      <c r="P7" s="564"/>
      <c r="Q7" s="555">
        <v>9054006</v>
      </c>
      <c r="R7" s="555">
        <f>Q7-L7</f>
        <v>-5112796.5889999997</v>
      </c>
      <c r="S7" s="555"/>
      <c r="T7" s="557">
        <v>12537610.999644</v>
      </c>
      <c r="U7" s="555">
        <f>L7-T7</f>
        <v>1629191.5893559996</v>
      </c>
    </row>
    <row r="8" spans="1:23" s="557" customFormat="1" ht="27.75" customHeight="1">
      <c r="A8" s="481"/>
      <c r="B8" s="565" t="s">
        <v>1276</v>
      </c>
      <c r="C8" s="562"/>
      <c r="D8" s="562"/>
      <c r="E8" s="562"/>
      <c r="F8" s="562"/>
      <c r="G8" s="562">
        <v>997284</v>
      </c>
      <c r="H8" s="562">
        <v>1101675</v>
      </c>
      <c r="I8" s="562">
        <v>1141675</v>
      </c>
      <c r="J8" s="562"/>
      <c r="K8" s="562"/>
      <c r="L8" s="562">
        <f>' 4 Ke hoach 2020'!Y14</f>
        <v>1030178</v>
      </c>
      <c r="M8" s="563"/>
      <c r="N8" s="563"/>
      <c r="O8" s="564"/>
      <c r="P8" s="564" t="s">
        <v>1277</v>
      </c>
      <c r="U8" s="1126"/>
      <c r="V8" s="557">
        <v>755675</v>
      </c>
      <c r="W8" s="555">
        <f>L8-V8</f>
        <v>274503</v>
      </c>
    </row>
    <row r="9" spans="1:23" s="557" customFormat="1" ht="19.5" customHeight="1">
      <c r="A9" s="481"/>
      <c r="B9" s="566" t="s">
        <v>1278</v>
      </c>
      <c r="C9" s="483"/>
      <c r="D9" s="483"/>
      <c r="E9" s="483"/>
      <c r="F9" s="483"/>
      <c r="G9" s="483">
        <f>SUBTOTAL(9,G10:G27)</f>
        <v>7754000.2000000002</v>
      </c>
      <c r="H9" s="483">
        <f>SUBTOTAL(9,H10:H27)</f>
        <v>8389738.1999999993</v>
      </c>
      <c r="I9" s="483">
        <f>SUBTOTAL(9,I10:I27)</f>
        <v>7969600.2000000002</v>
      </c>
      <c r="J9" s="483"/>
      <c r="K9" s="483"/>
      <c r="L9" s="483">
        <f>SUBTOTAL(9,L10:L31)</f>
        <v>8427504.5889999997</v>
      </c>
      <c r="M9" s="563"/>
      <c r="N9" s="567" t="e">
        <f>L9/#REF!</f>
        <v>#REF!</v>
      </c>
      <c r="O9" s="564"/>
      <c r="P9" s="564"/>
      <c r="Q9" s="555"/>
      <c r="U9" s="1126"/>
      <c r="W9" s="555"/>
    </row>
    <row r="10" spans="1:23" s="557" customFormat="1" ht="36" customHeight="1">
      <c r="A10" s="481" t="s">
        <v>14</v>
      </c>
      <c r="B10" s="483" t="str">
        <f>' 4 Ke hoach 2020'!B18</f>
        <v>Các chương trình, dự án chuyển tiếp sang năm 2020</v>
      </c>
      <c r="C10" s="483"/>
      <c r="D10" s="483"/>
      <c r="E10" s="483"/>
      <c r="F10" s="483"/>
      <c r="G10" s="483">
        <f>SUBTOTAL(9,G11:G25)</f>
        <v>4919300.2</v>
      </c>
      <c r="H10" s="483">
        <f>SUBTOTAL(9,H11:H25)</f>
        <v>5974144.2000000002</v>
      </c>
      <c r="I10" s="483">
        <f>SUBTOTAL(9,I11:I25)</f>
        <v>5134900.2</v>
      </c>
      <c r="J10" s="483"/>
      <c r="K10" s="483"/>
      <c r="L10" s="483">
        <f>SUBTOTAL(9,L11:L25)</f>
        <v>6300504.5889999997</v>
      </c>
      <c r="M10" s="580" t="e">
        <f>#REF!/#REF!*100</f>
        <v>#REF!</v>
      </c>
      <c r="N10" s="567" t="e">
        <f>L10/#REF!</f>
        <v>#REF!</v>
      </c>
      <c r="O10" s="481"/>
      <c r="P10" s="481"/>
      <c r="Q10" s="568" t="e">
        <f>#REF!-'[5]KE HOACH'!S17</f>
        <v>#REF!</v>
      </c>
      <c r="R10" s="569"/>
      <c r="S10" s="554"/>
      <c r="T10" s="569"/>
      <c r="U10" s="570"/>
      <c r="V10" s="571"/>
      <c r="W10" s="555"/>
    </row>
    <row r="11" spans="1:23" s="557" customFormat="1" ht="36" customHeight="1">
      <c r="A11" s="481">
        <v>1</v>
      </c>
      <c r="B11" s="483" t="str">
        <f>'[5]KE HOACH'!B18</f>
        <v>Các nhiệm vụ chi đầu tư đã được cụ thể hóa cần ưu tiên</v>
      </c>
      <c r="C11" s="483">
        <f t="shared" ref="C11:L11" si="1">SUBTOTAL(9,C12:C18)</f>
        <v>1809005</v>
      </c>
      <c r="D11" s="483">
        <f t="shared" si="1"/>
        <v>6250734</v>
      </c>
      <c r="E11" s="483">
        <f t="shared" si="1"/>
        <v>550000</v>
      </c>
      <c r="F11" s="483">
        <f t="shared" si="1"/>
        <v>9009738.5399999991</v>
      </c>
      <c r="G11" s="483">
        <f t="shared" si="1"/>
        <v>1885000</v>
      </c>
      <c r="H11" s="483">
        <f t="shared" si="1"/>
        <v>1948959</v>
      </c>
      <c r="I11" s="483">
        <f t="shared" si="1"/>
        <v>2100600</v>
      </c>
      <c r="J11" s="483">
        <f t="shared" si="1"/>
        <v>6522219.244814001</v>
      </c>
      <c r="K11" s="483">
        <f t="shared" si="1"/>
        <v>1295108.5520500001</v>
      </c>
      <c r="L11" s="483">
        <f t="shared" si="1"/>
        <v>1763467.1</v>
      </c>
      <c r="M11" s="580" t="e">
        <f>#REF!/#REF!*100</f>
        <v>#REF!</v>
      </c>
      <c r="N11" s="567" t="e">
        <f>L11/#REF!</f>
        <v>#REF!</v>
      </c>
      <c r="O11" s="481"/>
      <c r="P11" s="481"/>
      <c r="Q11" s="554"/>
      <c r="R11" s="569">
        <f>15232448-H7</f>
        <v>-0.19999999925494194</v>
      </c>
      <c r="S11" s="554"/>
      <c r="T11" s="555"/>
      <c r="U11" s="555"/>
    </row>
    <row r="12" spans="1:23" ht="41.25" customHeight="1">
      <c r="A12" s="504" t="s">
        <v>16</v>
      </c>
      <c r="B12" s="578" t="s">
        <v>798</v>
      </c>
      <c r="C12" s="572">
        <v>50000</v>
      </c>
      <c r="D12" s="572">
        <v>1579267</v>
      </c>
      <c r="E12" s="572">
        <v>550000</v>
      </c>
      <c r="F12" s="572">
        <f>C12+D12+E12+400000</f>
        <v>2579267</v>
      </c>
      <c r="G12" s="572">
        <v>220000</v>
      </c>
      <c r="H12" s="572">
        <v>220000</v>
      </c>
      <c r="I12" s="573">
        <v>416441</v>
      </c>
      <c r="J12" s="573">
        <f>' 4 Ke hoach 2020'!W20</f>
        <v>2064346.1938140001</v>
      </c>
      <c r="K12" s="573">
        <f>' 4 Ke hoach 2020'!X20</f>
        <v>317515.55204999994</v>
      </c>
      <c r="L12" s="579">
        <f>' 4 Ke hoach 2020'!Y20</f>
        <v>317000</v>
      </c>
      <c r="M12" s="580" t="e">
        <f>#REF!/#REF!*100</f>
        <v>#REF!</v>
      </c>
      <c r="N12" s="574" t="e">
        <f>L12/#REF!</f>
        <v>#REF!</v>
      </c>
      <c r="O12" s="1362" t="s">
        <v>1279</v>
      </c>
      <c r="P12" s="577"/>
      <c r="Q12" s="554"/>
      <c r="R12" s="569"/>
      <c r="S12" s="554"/>
      <c r="T12" s="555"/>
      <c r="U12" s="575"/>
    </row>
    <row r="13" spans="1:23" ht="36" customHeight="1">
      <c r="A13" s="504" t="s">
        <v>16</v>
      </c>
      <c r="B13" s="578" t="s">
        <v>1280</v>
      </c>
      <c r="C13" s="572">
        <f>201841+200000</f>
        <v>401841</v>
      </c>
      <c r="D13" s="572">
        <f>728200</f>
        <v>728200</v>
      </c>
      <c r="E13" s="572"/>
      <c r="F13" s="572">
        <f>' 4 Ke hoach 2020'!N21</f>
        <v>1130040.54</v>
      </c>
      <c r="G13" s="572">
        <f>I13</f>
        <v>300000</v>
      </c>
      <c r="H13" s="572">
        <v>300000</v>
      </c>
      <c r="I13" s="572">
        <f>' 4 Ke hoach 2020'!T21</f>
        <v>300000</v>
      </c>
      <c r="J13" s="572">
        <f>' 4 Ke hoach 2020'!W21</f>
        <v>921840.54</v>
      </c>
      <c r="K13" s="572">
        <f>' 4 Ke hoach 2020'!X21</f>
        <v>208200</v>
      </c>
      <c r="L13" s="579">
        <f>' 4 Ke hoach 2020'!Y21</f>
        <v>208200.09999999998</v>
      </c>
      <c r="M13" s="580" t="e">
        <f>#REF!/#REF!*100</f>
        <v>#REF!</v>
      </c>
      <c r="N13" s="574" t="e">
        <f>L13/#REF!</f>
        <v>#REF!</v>
      </c>
      <c r="O13" s="576" t="s">
        <v>1281</v>
      </c>
      <c r="P13" s="577" t="s">
        <v>1282</v>
      </c>
      <c r="Q13" s="554"/>
      <c r="R13" s="569"/>
      <c r="S13" s="554"/>
      <c r="T13" s="555"/>
      <c r="U13" s="557"/>
    </row>
    <row r="14" spans="1:23" s="194" customFormat="1" ht="28.5" customHeight="1">
      <c r="A14" s="504" t="s">
        <v>16</v>
      </c>
      <c r="B14" s="578" t="s">
        <v>1015</v>
      </c>
      <c r="C14" s="572">
        <f>170296+200000</f>
        <v>370296</v>
      </c>
      <c r="D14" s="572">
        <f>' 4 Ke hoach 2020'!N22</f>
        <v>1203267</v>
      </c>
      <c r="E14" s="572"/>
      <c r="F14" s="572">
        <f>C14+D14</f>
        <v>1573563</v>
      </c>
      <c r="G14" s="572">
        <v>500000</v>
      </c>
      <c r="H14" s="572">
        <v>563959</v>
      </c>
      <c r="I14" s="572">
        <f>' 4 Ke hoach 2020'!T22+63959</f>
        <v>563959</v>
      </c>
      <c r="J14" s="572">
        <f>' 4 Ke hoach 2020'!W22</f>
        <v>850000</v>
      </c>
      <c r="K14" s="572">
        <f>D14-J14</f>
        <v>353267</v>
      </c>
      <c r="L14" s="579">
        <f>' 4 Ke hoach 2020'!Y22</f>
        <v>353267</v>
      </c>
      <c r="M14" s="580" t="e">
        <f>#REF!/#REF!*100</f>
        <v>#REF!</v>
      </c>
      <c r="N14" s="574" t="e">
        <f>L14/#REF!</f>
        <v>#REF!</v>
      </c>
      <c r="O14" s="576" t="s">
        <v>1281</v>
      </c>
      <c r="P14" s="577" t="s">
        <v>1283</v>
      </c>
      <c r="Q14" s="554"/>
      <c r="R14" s="569">
        <f>F14-J14</f>
        <v>723563</v>
      </c>
      <c r="S14" s="554"/>
      <c r="T14" s="557"/>
      <c r="U14" s="557"/>
    </row>
    <row r="15" spans="1:23" ht="28.5" customHeight="1">
      <c r="A15" s="504" t="s">
        <v>16</v>
      </c>
      <c r="B15" s="578" t="s">
        <v>1284</v>
      </c>
      <c r="C15" s="572">
        <f>252700+500000</f>
        <v>752700</v>
      </c>
      <c r="D15" s="572">
        <v>2200000</v>
      </c>
      <c r="E15" s="572"/>
      <c r="F15" s="572">
        <f>C15+D15</f>
        <v>2952700</v>
      </c>
      <c r="G15" s="572">
        <f>I15</f>
        <v>700000</v>
      </c>
      <c r="H15" s="572">
        <v>700000</v>
      </c>
      <c r="I15" s="572">
        <f>' 4 Ke hoach 2020'!T23</f>
        <v>700000</v>
      </c>
      <c r="J15" s="572">
        <f>' 4 Ke hoach 2020'!W23</f>
        <v>2152700</v>
      </c>
      <c r="K15" s="572">
        <v>284026</v>
      </c>
      <c r="L15" s="579">
        <f>' 4 Ke hoach 2020'!Y23</f>
        <v>800000</v>
      </c>
      <c r="M15" s="580" t="e">
        <f>#REF!/#REF!*100</f>
        <v>#REF!</v>
      </c>
      <c r="N15" s="574" t="e">
        <f>L15/#REF!</f>
        <v>#REF!</v>
      </c>
      <c r="O15" s="576" t="s">
        <v>1285</v>
      </c>
      <c r="P15" s="324" t="s">
        <v>1286</v>
      </c>
      <c r="Q15" s="554"/>
      <c r="R15" s="569">
        <f>F14-C14-J14</f>
        <v>353267</v>
      </c>
      <c r="S15" s="554"/>
      <c r="T15" s="557"/>
      <c r="U15" s="557"/>
    </row>
    <row r="16" spans="1:23" ht="45.75" customHeight="1">
      <c r="A16" s="504" t="s">
        <v>16</v>
      </c>
      <c r="B16" s="588" t="str">
        <f>'[5]KE HOACH'!B26</f>
        <v>Hỗ trợ Doanh nghiệp đầu tư vào lĩnh vực nông nghiệp, nông thôn theo Nghị định số 57/2018/NĐ-CP</v>
      </c>
      <c r="C16" s="572">
        <f>9556+15000</f>
        <v>24556</v>
      </c>
      <c r="D16" s="572">
        <v>60000</v>
      </c>
      <c r="E16" s="572"/>
      <c r="F16" s="572">
        <f>C16+D16</f>
        <v>84556</v>
      </c>
      <c r="G16" s="572">
        <v>20000</v>
      </c>
      <c r="H16" s="572">
        <v>20000</v>
      </c>
      <c r="I16" s="572">
        <v>0</v>
      </c>
      <c r="J16" s="572">
        <f>' 4 Ke hoach 2020'!W24</f>
        <v>14556.23</v>
      </c>
      <c r="K16" s="572">
        <f>' 4 Ke hoach 2020'!X24</f>
        <v>14999.999999999996</v>
      </c>
      <c r="L16" s="579">
        <f>' 4 Ke hoach 2020'!Y24</f>
        <v>15000</v>
      </c>
      <c r="M16" s="580"/>
      <c r="N16" s="574"/>
      <c r="O16" s="581" t="s">
        <v>1287</v>
      </c>
      <c r="P16" s="577"/>
      <c r="Q16" s="554"/>
      <c r="R16" s="569"/>
      <c r="S16" s="554"/>
      <c r="T16" s="557"/>
      <c r="U16" s="557"/>
    </row>
    <row r="17" spans="1:24" ht="42" customHeight="1">
      <c r="A17" s="504" t="s">
        <v>16</v>
      </c>
      <c r="B17" s="578" t="s">
        <v>1288</v>
      </c>
      <c r="C17" s="572">
        <f>112+178000</f>
        <v>178112</v>
      </c>
      <c r="D17" s="572">
        <v>390000</v>
      </c>
      <c r="E17" s="572"/>
      <c r="F17" s="572">
        <f>C17+D17</f>
        <v>568112</v>
      </c>
      <c r="G17" s="572">
        <v>130000</v>
      </c>
      <c r="H17" s="572">
        <v>130000</v>
      </c>
      <c r="I17" s="572">
        <f>130000-24800</f>
        <v>105200</v>
      </c>
      <c r="J17" s="572">
        <f>' 4 Ke hoach 2020'!W25</f>
        <v>471012.28100000002</v>
      </c>
      <c r="K17" s="572">
        <f>' 4 Ke hoach 2020'!X25</f>
        <v>97100</v>
      </c>
      <c r="L17" s="579">
        <f>' 4 Ke hoach 2020'!Y25</f>
        <v>50000</v>
      </c>
      <c r="M17" s="580" t="e">
        <f>#REF!/#REF!*100</f>
        <v>#REF!</v>
      </c>
      <c r="N17" s="574" t="e">
        <f>L17/#REF!</f>
        <v>#REF!</v>
      </c>
      <c r="O17" s="486" t="s">
        <v>1289</v>
      </c>
      <c r="P17" s="577"/>
      <c r="Q17" s="554"/>
      <c r="R17" s="569"/>
      <c r="T17" s="555"/>
      <c r="U17" s="552"/>
    </row>
    <row r="18" spans="1:24" ht="27.75" customHeight="1">
      <c r="A18" s="504" t="s">
        <v>16</v>
      </c>
      <c r="B18" s="588" t="str">
        <f>'[5]KE HOACH'!B35</f>
        <v>Vốn chuẩn bị đầu tư</v>
      </c>
      <c r="C18" s="572">
        <f>1500+30000</f>
        <v>31500</v>
      </c>
      <c r="D18" s="572">
        <v>90000</v>
      </c>
      <c r="E18" s="572"/>
      <c r="F18" s="572">
        <f>C18+D18</f>
        <v>121500</v>
      </c>
      <c r="G18" s="572">
        <v>15000</v>
      </c>
      <c r="H18" s="572">
        <v>15000</v>
      </c>
      <c r="I18" s="572">
        <v>15000</v>
      </c>
      <c r="J18" s="572">
        <f>' 4 Ke hoach 2020'!W26</f>
        <v>47764</v>
      </c>
      <c r="K18" s="572">
        <f>' 4 Ke hoach 2020'!X26</f>
        <v>20000</v>
      </c>
      <c r="L18" s="579">
        <f>' 4 Ke hoach 2020'!Y26</f>
        <v>20000</v>
      </c>
      <c r="M18" s="580"/>
      <c r="N18" s="574"/>
      <c r="O18" s="486" t="s">
        <v>1290</v>
      </c>
      <c r="P18" s="504"/>
      <c r="Q18" s="554"/>
      <c r="R18" s="569"/>
      <c r="T18" s="555"/>
      <c r="U18" s="552"/>
    </row>
    <row r="19" spans="1:24" s="557" customFormat="1" ht="31.5" customHeight="1">
      <c r="A19" s="481">
        <v>2</v>
      </c>
      <c r="B19" s="1302" t="s">
        <v>1291</v>
      </c>
      <c r="C19" s="483"/>
      <c r="D19" s="483"/>
      <c r="E19" s="483"/>
      <c r="F19" s="483">
        <v>121500</v>
      </c>
      <c r="G19" s="483">
        <f>SUBTOTAL(9,G20:G25)</f>
        <v>3034300.2</v>
      </c>
      <c r="H19" s="483">
        <f>SUBTOTAL(9,H20:H25)</f>
        <v>4025185.2</v>
      </c>
      <c r="I19" s="483">
        <f>SUBTOTAL(9,I20:I25)</f>
        <v>3034300.2</v>
      </c>
      <c r="J19" s="483">
        <v>20900</v>
      </c>
      <c r="K19" s="483">
        <v>100600</v>
      </c>
      <c r="L19" s="483">
        <f>SUBTOTAL(9,L20:L23)</f>
        <v>4537037.4890000001</v>
      </c>
      <c r="M19" s="580" t="e">
        <f>#REF!/#REF!*100</f>
        <v>#REF!</v>
      </c>
      <c r="N19" s="567" t="e">
        <f>L19/#REF!</f>
        <v>#REF!</v>
      </c>
      <c r="O19" s="547"/>
      <c r="P19" s="481"/>
      <c r="Q19" s="554"/>
      <c r="R19" s="555"/>
      <c r="S19" s="554"/>
    </row>
    <row r="20" spans="1:24" ht="25.5" customHeight="1">
      <c r="A20" s="504" t="s">
        <v>16</v>
      </c>
      <c r="B20" s="588" t="s">
        <v>1292</v>
      </c>
      <c r="C20" s="572">
        <f>51762+117131</f>
        <v>168893</v>
      </c>
      <c r="D20" s="572">
        <v>702727</v>
      </c>
      <c r="E20" s="572"/>
      <c r="F20" s="572">
        <f>C20+D20</f>
        <v>871620</v>
      </c>
      <c r="G20" s="572">
        <v>65553.2</v>
      </c>
      <c r="H20" s="572">
        <v>65553.2</v>
      </c>
      <c r="I20" s="572">
        <v>65553.2</v>
      </c>
      <c r="J20" s="572">
        <f>' 4 Ke hoach 2020'!W29</f>
        <v>249338.511</v>
      </c>
      <c r="K20" s="572">
        <f>' 4 Ke hoach 2020'!X29</f>
        <v>103769.489</v>
      </c>
      <c r="L20" s="579">
        <f>' 4 Ke hoach 2020'!Y29</f>
        <v>103769.489</v>
      </c>
      <c r="M20" s="580" t="e">
        <f>#REF!/#REF!*100</f>
        <v>#REF!</v>
      </c>
      <c r="N20" s="574" t="e">
        <f>L20/#REF!</f>
        <v>#REF!</v>
      </c>
      <c r="O20" s="576" t="s">
        <v>1293</v>
      </c>
      <c r="P20" s="504"/>
    </row>
    <row r="21" spans="1:24" ht="27" customHeight="1">
      <c r="A21" s="504" t="s">
        <v>16</v>
      </c>
      <c r="B21" s="578" t="s">
        <v>1294</v>
      </c>
      <c r="C21" s="572">
        <f>1633889+1521283</f>
        <v>3155172</v>
      </c>
      <c r="D21" s="572">
        <v>224668</v>
      </c>
      <c r="E21" s="572"/>
      <c r="F21" s="572">
        <f>C21+D21</f>
        <v>3379840</v>
      </c>
      <c r="G21" s="572">
        <v>212871</v>
      </c>
      <c r="H21" s="572">
        <v>212871</v>
      </c>
      <c r="I21" s="572">
        <v>212871</v>
      </c>
      <c r="J21" s="572">
        <v>259338.511</v>
      </c>
      <c r="K21" s="572">
        <v>431185.489</v>
      </c>
      <c r="L21" s="579">
        <f>' 4 Ke hoach 2020'!Y37</f>
        <v>337000</v>
      </c>
      <c r="M21" s="580" t="e">
        <f>#REF!/#REF!*100</f>
        <v>#REF!</v>
      </c>
      <c r="N21" s="574" t="e">
        <f>L21/#REF!</f>
        <v>#REF!</v>
      </c>
      <c r="O21" s="576" t="s">
        <v>1295</v>
      </c>
      <c r="P21" s="577"/>
    </row>
    <row r="22" spans="1:24" ht="39" customHeight="1">
      <c r="A22" s="504" t="s">
        <v>16</v>
      </c>
      <c r="B22" s="578" t="s">
        <v>1296</v>
      </c>
      <c r="C22" s="572"/>
      <c r="D22" s="572"/>
      <c r="E22" s="572"/>
      <c r="F22" s="572">
        <v>4030365</v>
      </c>
      <c r="G22" s="572">
        <v>217400</v>
      </c>
      <c r="H22" s="572">
        <v>217400</v>
      </c>
      <c r="I22" s="572">
        <v>217400</v>
      </c>
      <c r="J22" s="572">
        <v>3731747.0287199998</v>
      </c>
      <c r="K22" s="572">
        <v>594638.97127999994</v>
      </c>
      <c r="L22" s="579">
        <f>' 4 Ke hoach 2020'!Y42</f>
        <v>120000</v>
      </c>
      <c r="M22" s="580" t="e">
        <f>#REF!/#REF!*100</f>
        <v>#REF!</v>
      </c>
      <c r="N22" s="574" t="e">
        <f>L22/#REF!</f>
        <v>#REF!</v>
      </c>
      <c r="O22" s="576" t="s">
        <v>1297</v>
      </c>
      <c r="P22" s="504"/>
    </row>
    <row r="23" spans="1:24" s="194" customFormat="1" ht="30" customHeight="1">
      <c r="A23" s="504" t="s">
        <v>16</v>
      </c>
      <c r="B23" s="588" t="str">
        <f>'[5]KE HOACH'!B59</f>
        <v xml:space="preserve">Công trình, dự án chuyển tiếp </v>
      </c>
      <c r="C23" s="572"/>
      <c r="D23" s="572"/>
      <c r="E23" s="572"/>
      <c r="F23" s="572"/>
      <c r="G23" s="572">
        <f>I23</f>
        <v>2538476</v>
      </c>
      <c r="H23" s="572">
        <f>802476+1595000+101000+419700+273185+298000+40000</f>
        <v>3529361</v>
      </c>
      <c r="I23" s="572">
        <f>802476+40000+1696000</f>
        <v>2538476</v>
      </c>
      <c r="J23" s="572"/>
      <c r="K23" s="572"/>
      <c r="L23" s="582">
        <f>' 4 Ke hoach 2020'!Y45</f>
        <v>3976268</v>
      </c>
      <c r="M23" s="580" t="e">
        <f>#REF!/#REF!*100</f>
        <v>#REF!</v>
      </c>
      <c r="N23" s="574" t="e">
        <f>L23/#REF!</f>
        <v>#REF!</v>
      </c>
      <c r="O23" s="576" t="s">
        <v>1298</v>
      </c>
      <c r="P23" s="504"/>
      <c r="Q23" s="196"/>
      <c r="R23" s="197"/>
      <c r="S23" s="196"/>
      <c r="U23" s="194">
        <f>' 4 Ke hoach 2020'!Y45</f>
        <v>3976268</v>
      </c>
      <c r="W23" s="194">
        <v>963074.00364400004</v>
      </c>
    </row>
    <row r="24" spans="1:24" s="194" customFormat="1" ht="42" hidden="1" customHeight="1">
      <c r="A24" s="504" t="s">
        <v>16</v>
      </c>
      <c r="B24" s="583" t="s">
        <v>1299</v>
      </c>
      <c r="C24" s="572"/>
      <c r="D24" s="572"/>
      <c r="E24" s="572"/>
      <c r="F24" s="572">
        <v>10269000</v>
      </c>
      <c r="G24" s="572"/>
      <c r="H24" s="572"/>
      <c r="I24" s="572"/>
      <c r="J24" s="572"/>
      <c r="K24" s="572"/>
      <c r="L24" s="1363"/>
      <c r="M24" s="580"/>
      <c r="N24" s="574"/>
      <c r="O24" s="486"/>
      <c r="P24" s="504"/>
      <c r="Q24" s="196"/>
      <c r="R24" s="197"/>
      <c r="S24" s="196"/>
      <c r="W24" s="194">
        <v>55000</v>
      </c>
    </row>
    <row r="25" spans="1:24" s="194" customFormat="1" ht="39" hidden="1" customHeight="1">
      <c r="A25" s="504" t="s">
        <v>16</v>
      </c>
      <c r="B25" s="584" t="s">
        <v>1300</v>
      </c>
      <c r="C25" s="572"/>
      <c r="D25" s="572"/>
      <c r="E25" s="572"/>
      <c r="F25" s="572"/>
      <c r="G25" s="572"/>
      <c r="H25" s="572"/>
      <c r="I25" s="572"/>
      <c r="J25" s="572"/>
      <c r="K25" s="572"/>
      <c r="L25" s="1364"/>
      <c r="M25" s="580"/>
      <c r="N25" s="574"/>
      <c r="O25" s="486"/>
      <c r="P25" s="504"/>
      <c r="Q25" s="196"/>
      <c r="R25" s="197"/>
      <c r="S25" s="196"/>
      <c r="W25" s="194">
        <v>1632000</v>
      </c>
    </row>
    <row r="26" spans="1:24" s="192" customFormat="1" ht="29.25" hidden="1" customHeight="1">
      <c r="A26" s="481" t="s">
        <v>19</v>
      </c>
      <c r="B26" s="585" t="s">
        <v>1047</v>
      </c>
      <c r="C26" s="483"/>
      <c r="D26" s="483"/>
      <c r="E26" s="483"/>
      <c r="F26" s="483"/>
      <c r="G26" s="483"/>
      <c r="H26" s="483"/>
      <c r="I26" s="483"/>
      <c r="J26" s="483"/>
      <c r="K26" s="483"/>
      <c r="L26" s="562"/>
      <c r="M26" s="1365"/>
      <c r="N26" s="567"/>
      <c r="O26" s="547"/>
      <c r="P26" s="481"/>
      <c r="Q26" s="545"/>
      <c r="R26" s="586"/>
      <c r="S26" s="545"/>
    </row>
    <row r="27" spans="1:24" s="192" customFormat="1" ht="30" customHeight="1">
      <c r="A27" s="481" t="s">
        <v>19</v>
      </c>
      <c r="B27" s="1366" t="str">
        <f>' 4 Ke hoach 2020'!B169</f>
        <v>CÁC DỰ ÁN KHỞI CÔNG MỚI NĂM 2020</v>
      </c>
      <c r="C27" s="562"/>
      <c r="D27" s="562"/>
      <c r="E27" s="562"/>
      <c r="F27" s="562"/>
      <c r="G27" s="562">
        <v>2834700</v>
      </c>
      <c r="H27" s="562">
        <f>2415000+594</f>
        <v>2415594</v>
      </c>
      <c r="I27" s="562">
        <v>2834700</v>
      </c>
      <c r="J27" s="562"/>
      <c r="K27" s="562"/>
      <c r="L27" s="483">
        <f>SUBTOTAL(9,L28:L31)</f>
        <v>2127000</v>
      </c>
      <c r="M27" s="1365"/>
      <c r="N27" s="567"/>
      <c r="O27" s="486"/>
      <c r="P27" s="504"/>
      <c r="Q27" s="586">
        <v>3760484</v>
      </c>
      <c r="R27" s="586">
        <f>Q27-L27</f>
        <v>1633484</v>
      </c>
      <c r="S27" s="545"/>
      <c r="U27" s="586" t="e">
        <f>' 4 Ke hoach 2020'!#REF!</f>
        <v>#REF!</v>
      </c>
      <c r="W27" s="192">
        <f>SUM(W23:W25)</f>
        <v>2650074.0036439998</v>
      </c>
    </row>
    <row r="28" spans="1:24" s="194" customFormat="1" ht="33" customHeight="1">
      <c r="A28" s="504" t="s">
        <v>16</v>
      </c>
      <c r="B28" s="588" t="s">
        <v>1301</v>
      </c>
      <c r="C28" s="579"/>
      <c r="D28" s="579"/>
      <c r="E28" s="579"/>
      <c r="F28" s="579"/>
      <c r="G28" s="579"/>
      <c r="H28" s="579"/>
      <c r="I28" s="579"/>
      <c r="J28" s="579"/>
      <c r="K28" s="579"/>
      <c r="L28" s="579">
        <f>' 4 Ke hoach 2020'!Y170</f>
        <v>237000</v>
      </c>
      <c r="M28" s="580"/>
      <c r="N28" s="574"/>
      <c r="O28" s="576" t="s">
        <v>1302</v>
      </c>
      <c r="P28" s="504"/>
      <c r="Q28" s="197"/>
      <c r="R28" s="197"/>
      <c r="S28" s="196"/>
    </row>
    <row r="29" spans="1:24" s="192" customFormat="1" ht="33" customHeight="1">
      <c r="A29" s="504" t="s">
        <v>16</v>
      </c>
      <c r="B29" s="587" t="s">
        <v>1303</v>
      </c>
      <c r="C29" s="588"/>
      <c r="D29" s="588"/>
      <c r="E29" s="588"/>
      <c r="F29" s="572">
        <v>301000</v>
      </c>
      <c r="G29" s="588"/>
      <c r="H29" s="588"/>
      <c r="I29" s="588"/>
      <c r="J29" s="588"/>
      <c r="K29" s="572">
        <v>301000</v>
      </c>
      <c r="L29" s="579">
        <f>' 4 Ke hoach 2020'!Y192</f>
        <v>1760000</v>
      </c>
      <c r="M29" s="1365"/>
      <c r="N29" s="567"/>
      <c r="O29" s="576" t="s">
        <v>1302</v>
      </c>
      <c r="P29" s="1367"/>
      <c r="R29" s="586"/>
      <c r="S29" s="545"/>
      <c r="U29" s="586" t="e">
        <f>' 4 Ke hoach 2020'!#REF!</f>
        <v>#REF!</v>
      </c>
      <c r="X29" s="586">
        <f>L27-L28-' 4 Ke hoach 2020'!Y193-' 4 Ke hoach 2020'!Y194-L31</f>
        <v>1630000</v>
      </c>
    </row>
    <row r="30" spans="1:24" s="192" customFormat="1" ht="33" customHeight="1">
      <c r="A30" s="504" t="s">
        <v>16</v>
      </c>
      <c r="B30" s="589" t="s">
        <v>1304</v>
      </c>
      <c r="C30" s="588"/>
      <c r="D30" s="588"/>
      <c r="E30" s="588"/>
      <c r="F30" s="572"/>
      <c r="G30" s="588"/>
      <c r="H30" s="588"/>
      <c r="I30" s="588"/>
      <c r="J30" s="588"/>
      <c r="K30" s="572"/>
      <c r="L30" s="1368">
        <f>' 4 Ke hoach 2020'!Y200</f>
        <v>100000</v>
      </c>
      <c r="M30" s="1365"/>
      <c r="N30" s="567"/>
      <c r="O30" s="576"/>
      <c r="P30" s="1367"/>
      <c r="R30" s="586"/>
      <c r="S30" s="545"/>
      <c r="U30" s="586"/>
      <c r="X30" s="586"/>
    </row>
    <row r="31" spans="1:24" s="192" customFormat="1" ht="32.25" customHeight="1">
      <c r="A31" s="504" t="s">
        <v>16</v>
      </c>
      <c r="B31" s="587" t="s">
        <v>1305</v>
      </c>
      <c r="C31" s="588"/>
      <c r="D31" s="588"/>
      <c r="E31" s="588"/>
      <c r="F31" s="572">
        <v>1800000</v>
      </c>
      <c r="G31" s="588"/>
      <c r="H31" s="588"/>
      <c r="I31" s="588"/>
      <c r="J31" s="588"/>
      <c r="K31" s="572">
        <v>1770000</v>
      </c>
      <c r="L31" s="579">
        <f>' 4 Ke hoach 2020'!Y201</f>
        <v>30000</v>
      </c>
      <c r="M31" s="1365"/>
      <c r="N31" s="567"/>
      <c r="O31" s="576" t="s">
        <v>1306</v>
      </c>
      <c r="P31" s="1367"/>
      <c r="R31" s="586"/>
      <c r="S31" s="545"/>
      <c r="U31" s="586"/>
    </row>
    <row r="32" spans="1:24" ht="31.5">
      <c r="A32" s="1369"/>
      <c r="B32" s="590" t="s">
        <v>1307</v>
      </c>
      <c r="C32" s="591"/>
      <c r="D32" s="591"/>
      <c r="E32" s="591"/>
      <c r="F32" s="591"/>
      <c r="G32" s="591">
        <v>4027936</v>
      </c>
      <c r="H32" s="592">
        <f>7304994-H13-H14-H15</f>
        <v>5741035</v>
      </c>
      <c r="I32" s="592">
        <f>5804994+316179</f>
        <v>6121173</v>
      </c>
      <c r="J32" s="591"/>
      <c r="K32" s="591"/>
      <c r="L32" s="1370">
        <f>' 4 Ke hoach 2020'!Y204</f>
        <v>4709120</v>
      </c>
      <c r="M32" s="1371"/>
      <c r="N32" s="1371"/>
      <c r="O32" s="920"/>
      <c r="P32" s="798"/>
    </row>
    <row r="33" spans="1:20" hidden="1">
      <c r="A33" s="798"/>
      <c r="B33" s="593"/>
      <c r="C33" s="593"/>
      <c r="D33" s="593"/>
      <c r="E33" s="593"/>
      <c r="F33" s="593"/>
      <c r="G33" s="593"/>
      <c r="H33" s="593"/>
      <c r="I33" s="593"/>
      <c r="J33" s="593"/>
      <c r="K33" s="593"/>
      <c r="L33" s="1372"/>
      <c r="M33" s="1371"/>
      <c r="N33" s="1371"/>
      <c r="O33" s="920"/>
      <c r="P33" s="798"/>
    </row>
    <row r="34" spans="1:20" hidden="1">
      <c r="O34" s="1303"/>
      <c r="P34" s="1303"/>
    </row>
    <row r="35" spans="1:20" hidden="1"/>
    <row r="36" spans="1:20" hidden="1"/>
    <row r="37" spans="1:20" hidden="1"/>
    <row r="38" spans="1:20" hidden="1"/>
    <row r="39" spans="1:20" hidden="1"/>
    <row r="40" spans="1:20" hidden="1"/>
    <row r="41" spans="1:20" ht="20.25" hidden="1">
      <c r="B41" s="594"/>
    </row>
    <row r="42" spans="1:20" hidden="1"/>
    <row r="43" spans="1:20" hidden="1">
      <c r="T43" s="552">
        <v>15232448</v>
      </c>
    </row>
    <row r="44" spans="1:20" hidden="1"/>
    <row r="45" spans="1:20" hidden="1"/>
    <row r="46" spans="1:20" hidden="1"/>
    <row r="47" spans="1:20" hidden="1"/>
    <row r="48" spans="1:20"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sheetData>
  <mergeCells count="5">
    <mergeCell ref="A1:O1"/>
    <mergeCell ref="A2:P2"/>
    <mergeCell ref="A3:P3"/>
    <mergeCell ref="L4:P4"/>
    <mergeCell ref="U8:U9"/>
  </mergeCells>
  <pageMargins left="0.35433070866141703" right="0.196850393700787" top="0.26" bottom="0.24" header="0.15748031496063" footer="0.2"/>
  <pageSetup paperSize="9" scale="90" fitToHeight="0"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L215"/>
  <sheetViews>
    <sheetView showZeros="0" zoomScale="70" zoomScaleNormal="70" zoomScaleSheetLayoutView="70" zoomScalePageLayoutView="75" workbookViewId="0">
      <pane xSplit="5" ySplit="12" topLeftCell="F198" activePane="bottomRight" state="frozen"/>
      <selection activeCell="F23" sqref="F23"/>
      <selection pane="topRight" activeCell="F23" sqref="F23"/>
      <selection pane="bottomLeft" activeCell="F23" sqref="F23"/>
      <selection pane="bottomRight" activeCell="F23" sqref="F23"/>
    </sheetView>
  </sheetViews>
  <sheetFormatPr defaultRowHeight="20.25"/>
  <cols>
    <col min="1" max="1" width="7.28515625" style="597" customWidth="1"/>
    <col min="2" max="2" width="59" style="778" customWidth="1"/>
    <col min="3" max="3" width="15.5703125" style="779" hidden="1" customWidth="1"/>
    <col min="4" max="4" width="18.28515625" style="632" hidden="1" customWidth="1"/>
    <col min="5" max="5" width="3.42578125" style="320" hidden="1" customWidth="1"/>
    <col min="6" max="6" width="22.5703125" style="320" customWidth="1"/>
    <col min="7" max="7" width="31.42578125" style="779" customWidth="1"/>
    <col min="8" max="8" width="18.28515625" style="595" customWidth="1"/>
    <col min="9" max="9" width="18" style="595" customWidth="1"/>
    <col min="10" max="10" width="17.42578125" style="595" hidden="1" customWidth="1"/>
    <col min="11" max="11" width="17.85546875" style="595" hidden="1" customWidth="1"/>
    <col min="12" max="12" width="15.140625" style="595" hidden="1" customWidth="1"/>
    <col min="13" max="13" width="17.42578125" style="595" hidden="1" customWidth="1"/>
    <col min="14" max="14" width="21" style="595" customWidth="1"/>
    <col min="15" max="15" width="16.42578125" style="595" hidden="1" customWidth="1"/>
    <col min="16" max="16" width="16.28515625" style="595" hidden="1" customWidth="1"/>
    <col min="17" max="17" width="13.42578125" style="595" hidden="1" customWidth="1"/>
    <col min="18" max="18" width="17.42578125" style="595" hidden="1" customWidth="1"/>
    <col min="19" max="19" width="18.140625" style="595" hidden="1" customWidth="1"/>
    <col min="20" max="20" width="18" style="660" hidden="1" customWidth="1"/>
    <col min="21" max="21" width="17.5703125" style="660" hidden="1" customWidth="1"/>
    <col min="22" max="22" width="13" style="660" hidden="1" customWidth="1"/>
    <col min="23" max="23" width="18.28515625" style="595" customWidth="1"/>
    <col min="24" max="24" width="18.28515625" style="660" customWidth="1"/>
    <col min="25" max="25" width="18" style="660" customWidth="1"/>
    <col min="26" max="26" width="18.5703125" style="660" hidden="1" customWidth="1"/>
    <col min="27" max="27" width="14.5703125" style="660" hidden="1" customWidth="1"/>
    <col min="28" max="28" width="14.5703125" style="712" hidden="1" customWidth="1"/>
    <col min="29" max="29" width="47" style="597" customWidth="1"/>
    <col min="30" max="30" width="28.85546875" style="320" hidden="1" customWidth="1"/>
    <col min="31" max="31" width="18.28515625" style="595" hidden="1" customWidth="1"/>
    <col min="32" max="32" width="18.7109375" style="595" hidden="1" customWidth="1"/>
    <col min="33" max="33" width="36.42578125" style="595" hidden="1" customWidth="1"/>
    <col min="34" max="34" width="17.42578125" style="596" hidden="1" customWidth="1"/>
    <col min="35" max="36" width="19.42578125" style="596" hidden="1" customWidth="1"/>
    <col min="37" max="37" width="23.42578125" style="596" hidden="1" customWidth="1"/>
    <col min="38" max="38" width="19.42578125" style="596" hidden="1" customWidth="1"/>
    <col min="39" max="39" width="9.140625" style="596" hidden="1" customWidth="1"/>
    <col min="40" max="40" width="18" style="595" hidden="1" customWidth="1"/>
    <col min="41" max="61" width="9.140625" style="596" hidden="1" customWidth="1"/>
    <col min="62" max="62" width="18.42578125" style="596" hidden="1" customWidth="1"/>
    <col min="63" max="63" width="15.7109375" style="596" hidden="1" customWidth="1"/>
    <col min="64" max="65" width="20" style="596" hidden="1" customWidth="1"/>
    <col min="66" max="66" width="15.5703125" style="596" hidden="1" customWidth="1"/>
    <col min="67" max="67" width="23.42578125" style="596" hidden="1" customWidth="1"/>
    <col min="68" max="68" width="19.85546875" style="596" hidden="1" customWidth="1"/>
    <col min="69" max="69" width="3.28515625" style="596" hidden="1" customWidth="1"/>
    <col min="70" max="70" width="33.5703125" style="597" hidden="1" customWidth="1"/>
    <col min="71" max="71" width="28" style="598" hidden="1" customWidth="1"/>
    <col min="72" max="72" width="15.42578125" style="596" hidden="1" customWidth="1"/>
    <col min="73" max="73" width="17.5703125" style="596" hidden="1" customWidth="1"/>
    <col min="74" max="74" width="13.85546875" style="596" hidden="1" customWidth="1"/>
    <col min="75" max="75" width="13.42578125" style="596" hidden="1" customWidth="1"/>
    <col min="76" max="76" width="27.28515625" style="596" hidden="1" customWidth="1"/>
    <col min="77" max="77" width="0" style="596" hidden="1" customWidth="1"/>
    <col min="78" max="78" width="11.85546875" style="596" hidden="1" customWidth="1"/>
    <col min="79" max="79" width="0" style="596" hidden="1" customWidth="1"/>
    <col min="80" max="80" width="21.5703125" style="596" hidden="1" customWidth="1"/>
    <col min="81" max="84" width="0" style="596" hidden="1" customWidth="1"/>
    <col min="85" max="262" width="9.140625" style="596"/>
    <col min="263" max="263" width="6.42578125" style="596" customWidth="1"/>
    <col min="264" max="264" width="26.42578125" style="596" customWidth="1"/>
    <col min="265" max="266" width="8.42578125" style="596" customWidth="1"/>
    <col min="267" max="267" width="9" style="596" customWidth="1"/>
    <col min="268" max="268" width="12.42578125" style="596" customWidth="1"/>
    <col min="269" max="269" width="10.42578125" style="596" customWidth="1"/>
    <col min="270" max="270" width="11" style="596" customWidth="1"/>
    <col min="271" max="272" width="12.42578125" style="596" customWidth="1"/>
    <col min="273" max="273" width="9.42578125" style="596" customWidth="1"/>
    <col min="274" max="276" width="10.42578125" style="596" customWidth="1"/>
    <col min="277" max="277" width="9.42578125" style="596" customWidth="1"/>
    <col min="278" max="278" width="8.42578125" style="596" customWidth="1"/>
    <col min="279" max="279" width="7.140625" style="596" customWidth="1"/>
    <col min="280" max="280" width="13.42578125" style="596" customWidth="1"/>
    <col min="281" max="281" width="9.42578125" style="596" customWidth="1"/>
    <col min="282" max="282" width="8.42578125" style="596" customWidth="1"/>
    <col min="283" max="283" width="7.140625" style="596" customWidth="1"/>
    <col min="284" max="284" width="13.42578125" style="596" customWidth="1"/>
    <col min="285" max="285" width="9.42578125" style="596" customWidth="1"/>
    <col min="286" max="287" width="8.42578125" style="596" customWidth="1"/>
    <col min="288" max="288" width="13.42578125" style="596" customWidth="1"/>
    <col min="289" max="289" width="9.42578125" style="596" customWidth="1"/>
    <col min="290" max="290" width="8" style="596" customWidth="1"/>
    <col min="291" max="293" width="0" style="596" hidden="1" customWidth="1"/>
    <col min="294" max="518" width="9.140625" style="596"/>
    <col min="519" max="519" width="6.42578125" style="596" customWidth="1"/>
    <col min="520" max="520" width="26.42578125" style="596" customWidth="1"/>
    <col min="521" max="522" width="8.42578125" style="596" customWidth="1"/>
    <col min="523" max="523" width="9" style="596" customWidth="1"/>
    <col min="524" max="524" width="12.42578125" style="596" customWidth="1"/>
    <col min="525" max="525" width="10.42578125" style="596" customWidth="1"/>
    <col min="526" max="526" width="11" style="596" customWidth="1"/>
    <col min="527" max="528" width="12.42578125" style="596" customWidth="1"/>
    <col min="529" max="529" width="9.42578125" style="596" customWidth="1"/>
    <col min="530" max="532" width="10.42578125" style="596" customWidth="1"/>
    <col min="533" max="533" width="9.42578125" style="596" customWidth="1"/>
    <col min="534" max="534" width="8.42578125" style="596" customWidth="1"/>
    <col min="535" max="535" width="7.140625" style="596" customWidth="1"/>
    <col min="536" max="536" width="13.42578125" style="596" customWidth="1"/>
    <col min="537" max="537" width="9.42578125" style="596" customWidth="1"/>
    <col min="538" max="538" width="8.42578125" style="596" customWidth="1"/>
    <col min="539" max="539" width="7.140625" style="596" customWidth="1"/>
    <col min="540" max="540" width="13.42578125" style="596" customWidth="1"/>
    <col min="541" max="541" width="9.42578125" style="596" customWidth="1"/>
    <col min="542" max="543" width="8.42578125" style="596" customWidth="1"/>
    <col min="544" max="544" width="13.42578125" style="596" customWidth="1"/>
    <col min="545" max="545" width="9.42578125" style="596" customWidth="1"/>
    <col min="546" max="546" width="8" style="596" customWidth="1"/>
    <col min="547" max="549" width="0" style="596" hidden="1" customWidth="1"/>
    <col min="550" max="774" width="9.140625" style="596"/>
    <col min="775" max="775" width="6.42578125" style="596" customWidth="1"/>
    <col min="776" max="776" width="26.42578125" style="596" customWidth="1"/>
    <col min="777" max="778" width="8.42578125" style="596" customWidth="1"/>
    <col min="779" max="779" width="9" style="596" customWidth="1"/>
    <col min="780" max="780" width="12.42578125" style="596" customWidth="1"/>
    <col min="781" max="781" width="10.42578125" style="596" customWidth="1"/>
    <col min="782" max="782" width="11" style="596" customWidth="1"/>
    <col min="783" max="784" width="12.42578125" style="596" customWidth="1"/>
    <col min="785" max="785" width="9.42578125" style="596" customWidth="1"/>
    <col min="786" max="788" width="10.42578125" style="596" customWidth="1"/>
    <col min="789" max="789" width="9.42578125" style="596" customWidth="1"/>
    <col min="790" max="790" width="8.42578125" style="596" customWidth="1"/>
    <col min="791" max="791" width="7.140625" style="596" customWidth="1"/>
    <col min="792" max="792" width="13.42578125" style="596" customWidth="1"/>
    <col min="793" max="793" width="9.42578125" style="596" customWidth="1"/>
    <col min="794" max="794" width="8.42578125" style="596" customWidth="1"/>
    <col min="795" max="795" width="7.140625" style="596" customWidth="1"/>
    <col min="796" max="796" width="13.42578125" style="596" customWidth="1"/>
    <col min="797" max="797" width="9.42578125" style="596" customWidth="1"/>
    <col min="798" max="799" width="8.42578125" style="596" customWidth="1"/>
    <col min="800" max="800" width="13.42578125" style="596" customWidth="1"/>
    <col min="801" max="801" width="9.42578125" style="596" customWidth="1"/>
    <col min="802" max="802" width="8" style="596" customWidth="1"/>
    <col min="803" max="805" width="0" style="596" hidden="1" customWidth="1"/>
    <col min="806" max="1030" width="9.140625" style="596"/>
    <col min="1031" max="1031" width="6.42578125" style="596" customWidth="1"/>
    <col min="1032" max="1032" width="26.42578125" style="596" customWidth="1"/>
    <col min="1033" max="1034" width="8.42578125" style="596" customWidth="1"/>
    <col min="1035" max="1035" width="9" style="596" customWidth="1"/>
    <col min="1036" max="1036" width="12.42578125" style="596" customWidth="1"/>
    <col min="1037" max="1037" width="10.42578125" style="596" customWidth="1"/>
    <col min="1038" max="1038" width="11" style="596" customWidth="1"/>
    <col min="1039" max="1040" width="12.42578125" style="596" customWidth="1"/>
    <col min="1041" max="1041" width="9.42578125" style="596" customWidth="1"/>
    <col min="1042" max="1044" width="10.42578125" style="596" customWidth="1"/>
    <col min="1045" max="1045" width="9.42578125" style="596" customWidth="1"/>
    <col min="1046" max="1046" width="8.42578125" style="596" customWidth="1"/>
    <col min="1047" max="1047" width="7.140625" style="596" customWidth="1"/>
    <col min="1048" max="1048" width="13.42578125" style="596" customWidth="1"/>
    <col min="1049" max="1049" width="9.42578125" style="596" customWidth="1"/>
    <col min="1050" max="1050" width="8.42578125" style="596" customWidth="1"/>
    <col min="1051" max="1051" width="7.140625" style="596" customWidth="1"/>
    <col min="1052" max="1052" width="13.42578125" style="596" customWidth="1"/>
    <col min="1053" max="1053" width="9.42578125" style="596" customWidth="1"/>
    <col min="1054" max="1055" width="8.42578125" style="596" customWidth="1"/>
    <col min="1056" max="1056" width="13.42578125" style="596" customWidth="1"/>
    <col min="1057" max="1057" width="9.42578125" style="596" customWidth="1"/>
    <col min="1058" max="1058" width="8" style="596" customWidth="1"/>
    <col min="1059" max="1061" width="0" style="596" hidden="1" customWidth="1"/>
    <col min="1062" max="1286" width="9.140625" style="596"/>
    <col min="1287" max="1287" width="6.42578125" style="596" customWidth="1"/>
    <col min="1288" max="1288" width="26.42578125" style="596" customWidth="1"/>
    <col min="1289" max="1290" width="8.42578125" style="596" customWidth="1"/>
    <col min="1291" max="1291" width="9" style="596" customWidth="1"/>
    <col min="1292" max="1292" width="12.42578125" style="596" customWidth="1"/>
    <col min="1293" max="1293" width="10.42578125" style="596" customWidth="1"/>
    <col min="1294" max="1294" width="11" style="596" customWidth="1"/>
    <col min="1295" max="1296" width="12.42578125" style="596" customWidth="1"/>
    <col min="1297" max="1297" width="9.42578125" style="596" customWidth="1"/>
    <col min="1298" max="1300" width="10.42578125" style="596" customWidth="1"/>
    <col min="1301" max="1301" width="9.42578125" style="596" customWidth="1"/>
    <col min="1302" max="1302" width="8.42578125" style="596" customWidth="1"/>
    <col min="1303" max="1303" width="7.140625" style="596" customWidth="1"/>
    <col min="1304" max="1304" width="13.42578125" style="596" customWidth="1"/>
    <col min="1305" max="1305" width="9.42578125" style="596" customWidth="1"/>
    <col min="1306" max="1306" width="8.42578125" style="596" customWidth="1"/>
    <col min="1307" max="1307" width="7.140625" style="596" customWidth="1"/>
    <col min="1308" max="1308" width="13.42578125" style="596" customWidth="1"/>
    <col min="1309" max="1309" width="9.42578125" style="596" customWidth="1"/>
    <col min="1310" max="1311" width="8.42578125" style="596" customWidth="1"/>
    <col min="1312" max="1312" width="13.42578125" style="596" customWidth="1"/>
    <col min="1313" max="1313" width="9.42578125" style="596" customWidth="1"/>
    <col min="1314" max="1314" width="8" style="596" customWidth="1"/>
    <col min="1315" max="1317" width="0" style="596" hidden="1" customWidth="1"/>
    <col min="1318" max="1542" width="9.140625" style="596"/>
    <col min="1543" max="1543" width="6.42578125" style="596" customWidth="1"/>
    <col min="1544" max="1544" width="26.42578125" style="596" customWidth="1"/>
    <col min="1545" max="1546" width="8.42578125" style="596" customWidth="1"/>
    <col min="1547" max="1547" width="9" style="596" customWidth="1"/>
    <col min="1548" max="1548" width="12.42578125" style="596" customWidth="1"/>
    <col min="1549" max="1549" width="10.42578125" style="596" customWidth="1"/>
    <col min="1550" max="1550" width="11" style="596" customWidth="1"/>
    <col min="1551" max="1552" width="12.42578125" style="596" customWidth="1"/>
    <col min="1553" max="1553" width="9.42578125" style="596" customWidth="1"/>
    <col min="1554" max="1556" width="10.42578125" style="596" customWidth="1"/>
    <col min="1557" max="1557" width="9.42578125" style="596" customWidth="1"/>
    <col min="1558" max="1558" width="8.42578125" style="596" customWidth="1"/>
    <col min="1559" max="1559" width="7.140625" style="596" customWidth="1"/>
    <col min="1560" max="1560" width="13.42578125" style="596" customWidth="1"/>
    <col min="1561" max="1561" width="9.42578125" style="596" customWidth="1"/>
    <col min="1562" max="1562" width="8.42578125" style="596" customWidth="1"/>
    <col min="1563" max="1563" width="7.140625" style="596" customWidth="1"/>
    <col min="1564" max="1564" width="13.42578125" style="596" customWidth="1"/>
    <col min="1565" max="1565" width="9.42578125" style="596" customWidth="1"/>
    <col min="1566" max="1567" width="8.42578125" style="596" customWidth="1"/>
    <col min="1568" max="1568" width="13.42578125" style="596" customWidth="1"/>
    <col min="1569" max="1569" width="9.42578125" style="596" customWidth="1"/>
    <col min="1570" max="1570" width="8" style="596" customWidth="1"/>
    <col min="1571" max="1573" width="0" style="596" hidden="1" customWidth="1"/>
    <col min="1574" max="1798" width="9.140625" style="596"/>
    <col min="1799" max="1799" width="6.42578125" style="596" customWidth="1"/>
    <col min="1800" max="1800" width="26.42578125" style="596" customWidth="1"/>
    <col min="1801" max="1802" width="8.42578125" style="596" customWidth="1"/>
    <col min="1803" max="1803" width="9" style="596" customWidth="1"/>
    <col min="1804" max="1804" width="12.42578125" style="596" customWidth="1"/>
    <col min="1805" max="1805" width="10.42578125" style="596" customWidth="1"/>
    <col min="1806" max="1806" width="11" style="596" customWidth="1"/>
    <col min="1807" max="1808" width="12.42578125" style="596" customWidth="1"/>
    <col min="1809" max="1809" width="9.42578125" style="596" customWidth="1"/>
    <col min="1810" max="1812" width="10.42578125" style="596" customWidth="1"/>
    <col min="1813" max="1813" width="9.42578125" style="596" customWidth="1"/>
    <col min="1814" max="1814" width="8.42578125" style="596" customWidth="1"/>
    <col min="1815" max="1815" width="7.140625" style="596" customWidth="1"/>
    <col min="1816" max="1816" width="13.42578125" style="596" customWidth="1"/>
    <col min="1817" max="1817" width="9.42578125" style="596" customWidth="1"/>
    <col min="1818" max="1818" width="8.42578125" style="596" customWidth="1"/>
    <col min="1819" max="1819" width="7.140625" style="596" customWidth="1"/>
    <col min="1820" max="1820" width="13.42578125" style="596" customWidth="1"/>
    <col min="1821" max="1821" width="9.42578125" style="596" customWidth="1"/>
    <col min="1822" max="1823" width="8.42578125" style="596" customWidth="1"/>
    <col min="1824" max="1824" width="13.42578125" style="596" customWidth="1"/>
    <col min="1825" max="1825" width="9.42578125" style="596" customWidth="1"/>
    <col min="1826" max="1826" width="8" style="596" customWidth="1"/>
    <col min="1827" max="1829" width="0" style="596" hidden="1" customWidth="1"/>
    <col min="1830" max="2054" width="9.140625" style="596"/>
    <col min="2055" max="2055" width="6.42578125" style="596" customWidth="1"/>
    <col min="2056" max="2056" width="26.42578125" style="596" customWidth="1"/>
    <col min="2057" max="2058" width="8.42578125" style="596" customWidth="1"/>
    <col min="2059" max="2059" width="9" style="596" customWidth="1"/>
    <col min="2060" max="2060" width="12.42578125" style="596" customWidth="1"/>
    <col min="2061" max="2061" width="10.42578125" style="596" customWidth="1"/>
    <col min="2062" max="2062" width="11" style="596" customWidth="1"/>
    <col min="2063" max="2064" width="12.42578125" style="596" customWidth="1"/>
    <col min="2065" max="2065" width="9.42578125" style="596" customWidth="1"/>
    <col min="2066" max="2068" width="10.42578125" style="596" customWidth="1"/>
    <col min="2069" max="2069" width="9.42578125" style="596" customWidth="1"/>
    <col min="2070" max="2070" width="8.42578125" style="596" customWidth="1"/>
    <col min="2071" max="2071" width="7.140625" style="596" customWidth="1"/>
    <col min="2072" max="2072" width="13.42578125" style="596" customWidth="1"/>
    <col min="2073" max="2073" width="9.42578125" style="596" customWidth="1"/>
    <col min="2074" max="2074" width="8.42578125" style="596" customWidth="1"/>
    <col min="2075" max="2075" width="7.140625" style="596" customWidth="1"/>
    <col min="2076" max="2076" width="13.42578125" style="596" customWidth="1"/>
    <col min="2077" max="2077" width="9.42578125" style="596" customWidth="1"/>
    <col min="2078" max="2079" width="8.42578125" style="596" customWidth="1"/>
    <col min="2080" max="2080" width="13.42578125" style="596" customWidth="1"/>
    <col min="2081" max="2081" width="9.42578125" style="596" customWidth="1"/>
    <col min="2082" max="2082" width="8" style="596" customWidth="1"/>
    <col min="2083" max="2085" width="0" style="596" hidden="1" customWidth="1"/>
    <col min="2086" max="2310" width="9.140625" style="596"/>
    <col min="2311" max="2311" width="6.42578125" style="596" customWidth="1"/>
    <col min="2312" max="2312" width="26.42578125" style="596" customWidth="1"/>
    <col min="2313" max="2314" width="8.42578125" style="596" customWidth="1"/>
    <col min="2315" max="2315" width="9" style="596" customWidth="1"/>
    <col min="2316" max="2316" width="12.42578125" style="596" customWidth="1"/>
    <col min="2317" max="2317" width="10.42578125" style="596" customWidth="1"/>
    <col min="2318" max="2318" width="11" style="596" customWidth="1"/>
    <col min="2319" max="2320" width="12.42578125" style="596" customWidth="1"/>
    <col min="2321" max="2321" width="9.42578125" style="596" customWidth="1"/>
    <col min="2322" max="2324" width="10.42578125" style="596" customWidth="1"/>
    <col min="2325" max="2325" width="9.42578125" style="596" customWidth="1"/>
    <col min="2326" max="2326" width="8.42578125" style="596" customWidth="1"/>
    <col min="2327" max="2327" width="7.140625" style="596" customWidth="1"/>
    <col min="2328" max="2328" width="13.42578125" style="596" customWidth="1"/>
    <col min="2329" max="2329" width="9.42578125" style="596" customWidth="1"/>
    <col min="2330" max="2330" width="8.42578125" style="596" customWidth="1"/>
    <col min="2331" max="2331" width="7.140625" style="596" customWidth="1"/>
    <col min="2332" max="2332" width="13.42578125" style="596" customWidth="1"/>
    <col min="2333" max="2333" width="9.42578125" style="596" customWidth="1"/>
    <col min="2334" max="2335" width="8.42578125" style="596" customWidth="1"/>
    <col min="2336" max="2336" width="13.42578125" style="596" customWidth="1"/>
    <col min="2337" max="2337" width="9.42578125" style="596" customWidth="1"/>
    <col min="2338" max="2338" width="8" style="596" customWidth="1"/>
    <col min="2339" max="2341" width="0" style="596" hidden="1" customWidth="1"/>
    <col min="2342" max="2566" width="9.140625" style="596"/>
    <col min="2567" max="2567" width="6.42578125" style="596" customWidth="1"/>
    <col min="2568" max="2568" width="26.42578125" style="596" customWidth="1"/>
    <col min="2569" max="2570" width="8.42578125" style="596" customWidth="1"/>
    <col min="2571" max="2571" width="9" style="596" customWidth="1"/>
    <col min="2572" max="2572" width="12.42578125" style="596" customWidth="1"/>
    <col min="2573" max="2573" width="10.42578125" style="596" customWidth="1"/>
    <col min="2574" max="2574" width="11" style="596" customWidth="1"/>
    <col min="2575" max="2576" width="12.42578125" style="596" customWidth="1"/>
    <col min="2577" max="2577" width="9.42578125" style="596" customWidth="1"/>
    <col min="2578" max="2580" width="10.42578125" style="596" customWidth="1"/>
    <col min="2581" max="2581" width="9.42578125" style="596" customWidth="1"/>
    <col min="2582" max="2582" width="8.42578125" style="596" customWidth="1"/>
    <col min="2583" max="2583" width="7.140625" style="596" customWidth="1"/>
    <col min="2584" max="2584" width="13.42578125" style="596" customWidth="1"/>
    <col min="2585" max="2585" width="9.42578125" style="596" customWidth="1"/>
    <col min="2586" max="2586" width="8.42578125" style="596" customWidth="1"/>
    <col min="2587" max="2587" width="7.140625" style="596" customWidth="1"/>
    <col min="2588" max="2588" width="13.42578125" style="596" customWidth="1"/>
    <col min="2589" max="2589" width="9.42578125" style="596" customWidth="1"/>
    <col min="2590" max="2591" width="8.42578125" style="596" customWidth="1"/>
    <col min="2592" max="2592" width="13.42578125" style="596" customWidth="1"/>
    <col min="2593" max="2593" width="9.42578125" style="596" customWidth="1"/>
    <col min="2594" max="2594" width="8" style="596" customWidth="1"/>
    <col min="2595" max="2597" width="0" style="596" hidden="1" customWidth="1"/>
    <col min="2598" max="2822" width="9.140625" style="596"/>
    <col min="2823" max="2823" width="6.42578125" style="596" customWidth="1"/>
    <col min="2824" max="2824" width="26.42578125" style="596" customWidth="1"/>
    <col min="2825" max="2826" width="8.42578125" style="596" customWidth="1"/>
    <col min="2827" max="2827" width="9" style="596" customWidth="1"/>
    <col min="2828" max="2828" width="12.42578125" style="596" customWidth="1"/>
    <col min="2829" max="2829" width="10.42578125" style="596" customWidth="1"/>
    <col min="2830" max="2830" width="11" style="596" customWidth="1"/>
    <col min="2831" max="2832" width="12.42578125" style="596" customWidth="1"/>
    <col min="2833" max="2833" width="9.42578125" style="596" customWidth="1"/>
    <col min="2834" max="2836" width="10.42578125" style="596" customWidth="1"/>
    <col min="2837" max="2837" width="9.42578125" style="596" customWidth="1"/>
    <col min="2838" max="2838" width="8.42578125" style="596" customWidth="1"/>
    <col min="2839" max="2839" width="7.140625" style="596" customWidth="1"/>
    <col min="2840" max="2840" width="13.42578125" style="596" customWidth="1"/>
    <col min="2841" max="2841" width="9.42578125" style="596" customWidth="1"/>
    <col min="2842" max="2842" width="8.42578125" style="596" customWidth="1"/>
    <col min="2843" max="2843" width="7.140625" style="596" customWidth="1"/>
    <col min="2844" max="2844" width="13.42578125" style="596" customWidth="1"/>
    <col min="2845" max="2845" width="9.42578125" style="596" customWidth="1"/>
    <col min="2846" max="2847" width="8.42578125" style="596" customWidth="1"/>
    <col min="2848" max="2848" width="13.42578125" style="596" customWidth="1"/>
    <col min="2849" max="2849" width="9.42578125" style="596" customWidth="1"/>
    <col min="2850" max="2850" width="8" style="596" customWidth="1"/>
    <col min="2851" max="2853" width="0" style="596" hidden="1" customWidth="1"/>
    <col min="2854" max="3078" width="9.140625" style="596"/>
    <col min="3079" max="3079" width="6.42578125" style="596" customWidth="1"/>
    <col min="3080" max="3080" width="26.42578125" style="596" customWidth="1"/>
    <col min="3081" max="3082" width="8.42578125" style="596" customWidth="1"/>
    <col min="3083" max="3083" width="9" style="596" customWidth="1"/>
    <col min="3084" max="3084" width="12.42578125" style="596" customWidth="1"/>
    <col min="3085" max="3085" width="10.42578125" style="596" customWidth="1"/>
    <col min="3086" max="3086" width="11" style="596" customWidth="1"/>
    <col min="3087" max="3088" width="12.42578125" style="596" customWidth="1"/>
    <col min="3089" max="3089" width="9.42578125" style="596" customWidth="1"/>
    <col min="3090" max="3092" width="10.42578125" style="596" customWidth="1"/>
    <col min="3093" max="3093" width="9.42578125" style="596" customWidth="1"/>
    <col min="3094" max="3094" width="8.42578125" style="596" customWidth="1"/>
    <col min="3095" max="3095" width="7.140625" style="596" customWidth="1"/>
    <col min="3096" max="3096" width="13.42578125" style="596" customWidth="1"/>
    <col min="3097" max="3097" width="9.42578125" style="596" customWidth="1"/>
    <col min="3098" max="3098" width="8.42578125" style="596" customWidth="1"/>
    <col min="3099" max="3099" width="7.140625" style="596" customWidth="1"/>
    <col min="3100" max="3100" width="13.42578125" style="596" customWidth="1"/>
    <col min="3101" max="3101" width="9.42578125" style="596" customWidth="1"/>
    <col min="3102" max="3103" width="8.42578125" style="596" customWidth="1"/>
    <col min="3104" max="3104" width="13.42578125" style="596" customWidth="1"/>
    <col min="3105" max="3105" width="9.42578125" style="596" customWidth="1"/>
    <col min="3106" max="3106" width="8" style="596" customWidth="1"/>
    <col min="3107" max="3109" width="0" style="596" hidden="1" customWidth="1"/>
    <col min="3110" max="3334" width="9.140625" style="596"/>
    <col min="3335" max="3335" width="6.42578125" style="596" customWidth="1"/>
    <col min="3336" max="3336" width="26.42578125" style="596" customWidth="1"/>
    <col min="3337" max="3338" width="8.42578125" style="596" customWidth="1"/>
    <col min="3339" max="3339" width="9" style="596" customWidth="1"/>
    <col min="3340" max="3340" width="12.42578125" style="596" customWidth="1"/>
    <col min="3341" max="3341" width="10.42578125" style="596" customWidth="1"/>
    <col min="3342" max="3342" width="11" style="596" customWidth="1"/>
    <col min="3343" max="3344" width="12.42578125" style="596" customWidth="1"/>
    <col min="3345" max="3345" width="9.42578125" style="596" customWidth="1"/>
    <col min="3346" max="3348" width="10.42578125" style="596" customWidth="1"/>
    <col min="3349" max="3349" width="9.42578125" style="596" customWidth="1"/>
    <col min="3350" max="3350" width="8.42578125" style="596" customWidth="1"/>
    <col min="3351" max="3351" width="7.140625" style="596" customWidth="1"/>
    <col min="3352" max="3352" width="13.42578125" style="596" customWidth="1"/>
    <col min="3353" max="3353" width="9.42578125" style="596" customWidth="1"/>
    <col min="3354" max="3354" width="8.42578125" style="596" customWidth="1"/>
    <col min="3355" max="3355" width="7.140625" style="596" customWidth="1"/>
    <col min="3356" max="3356" width="13.42578125" style="596" customWidth="1"/>
    <col min="3357" max="3357" width="9.42578125" style="596" customWidth="1"/>
    <col min="3358" max="3359" width="8.42578125" style="596" customWidth="1"/>
    <col min="3360" max="3360" width="13.42578125" style="596" customWidth="1"/>
    <col min="3361" max="3361" width="9.42578125" style="596" customWidth="1"/>
    <col min="3362" max="3362" width="8" style="596" customWidth="1"/>
    <col min="3363" max="3365" width="0" style="596" hidden="1" customWidth="1"/>
    <col min="3366" max="3590" width="9.140625" style="596"/>
    <col min="3591" max="3591" width="6.42578125" style="596" customWidth="1"/>
    <col min="3592" max="3592" width="26.42578125" style="596" customWidth="1"/>
    <col min="3593" max="3594" width="8.42578125" style="596" customWidth="1"/>
    <col min="3595" max="3595" width="9" style="596" customWidth="1"/>
    <col min="3596" max="3596" width="12.42578125" style="596" customWidth="1"/>
    <col min="3597" max="3597" width="10.42578125" style="596" customWidth="1"/>
    <col min="3598" max="3598" width="11" style="596" customWidth="1"/>
    <col min="3599" max="3600" width="12.42578125" style="596" customWidth="1"/>
    <col min="3601" max="3601" width="9.42578125" style="596" customWidth="1"/>
    <col min="3602" max="3604" width="10.42578125" style="596" customWidth="1"/>
    <col min="3605" max="3605" width="9.42578125" style="596" customWidth="1"/>
    <col min="3606" max="3606" width="8.42578125" style="596" customWidth="1"/>
    <col min="3607" max="3607" width="7.140625" style="596" customWidth="1"/>
    <col min="3608" max="3608" width="13.42578125" style="596" customWidth="1"/>
    <col min="3609" max="3609" width="9.42578125" style="596" customWidth="1"/>
    <col min="3610" max="3610" width="8.42578125" style="596" customWidth="1"/>
    <col min="3611" max="3611" width="7.140625" style="596" customWidth="1"/>
    <col min="3612" max="3612" width="13.42578125" style="596" customWidth="1"/>
    <col min="3613" max="3613" width="9.42578125" style="596" customWidth="1"/>
    <col min="3614" max="3615" width="8.42578125" style="596" customWidth="1"/>
    <col min="3616" max="3616" width="13.42578125" style="596" customWidth="1"/>
    <col min="3617" max="3617" width="9.42578125" style="596" customWidth="1"/>
    <col min="3618" max="3618" width="8" style="596" customWidth="1"/>
    <col min="3619" max="3621" width="0" style="596" hidden="1" customWidth="1"/>
    <col min="3622" max="3846" width="9.140625" style="596"/>
    <col min="3847" max="3847" width="6.42578125" style="596" customWidth="1"/>
    <col min="3848" max="3848" width="26.42578125" style="596" customWidth="1"/>
    <col min="3849" max="3850" width="8.42578125" style="596" customWidth="1"/>
    <col min="3851" max="3851" width="9" style="596" customWidth="1"/>
    <col min="3852" max="3852" width="12.42578125" style="596" customWidth="1"/>
    <col min="3853" max="3853" width="10.42578125" style="596" customWidth="1"/>
    <col min="3854" max="3854" width="11" style="596" customWidth="1"/>
    <col min="3855" max="3856" width="12.42578125" style="596" customWidth="1"/>
    <col min="3857" max="3857" width="9.42578125" style="596" customWidth="1"/>
    <col min="3858" max="3860" width="10.42578125" style="596" customWidth="1"/>
    <col min="3861" max="3861" width="9.42578125" style="596" customWidth="1"/>
    <col min="3862" max="3862" width="8.42578125" style="596" customWidth="1"/>
    <col min="3863" max="3863" width="7.140625" style="596" customWidth="1"/>
    <col min="3864" max="3864" width="13.42578125" style="596" customWidth="1"/>
    <col min="3865" max="3865" width="9.42578125" style="596" customWidth="1"/>
    <col min="3866" max="3866" width="8.42578125" style="596" customWidth="1"/>
    <col min="3867" max="3867" width="7.140625" style="596" customWidth="1"/>
    <col min="3868" max="3868" width="13.42578125" style="596" customWidth="1"/>
    <col min="3869" max="3869" width="9.42578125" style="596" customWidth="1"/>
    <col min="3870" max="3871" width="8.42578125" style="596" customWidth="1"/>
    <col min="3872" max="3872" width="13.42578125" style="596" customWidth="1"/>
    <col min="3873" max="3873" width="9.42578125" style="596" customWidth="1"/>
    <col min="3874" max="3874" width="8" style="596" customWidth="1"/>
    <col min="3875" max="3877" width="0" style="596" hidden="1" customWidth="1"/>
    <col min="3878" max="4102" width="9.140625" style="596"/>
    <col min="4103" max="4103" width="6.42578125" style="596" customWidth="1"/>
    <col min="4104" max="4104" width="26.42578125" style="596" customWidth="1"/>
    <col min="4105" max="4106" width="8.42578125" style="596" customWidth="1"/>
    <col min="4107" max="4107" width="9" style="596" customWidth="1"/>
    <col min="4108" max="4108" width="12.42578125" style="596" customWidth="1"/>
    <col min="4109" max="4109" width="10.42578125" style="596" customWidth="1"/>
    <col min="4110" max="4110" width="11" style="596" customWidth="1"/>
    <col min="4111" max="4112" width="12.42578125" style="596" customWidth="1"/>
    <col min="4113" max="4113" width="9.42578125" style="596" customWidth="1"/>
    <col min="4114" max="4116" width="10.42578125" style="596" customWidth="1"/>
    <col min="4117" max="4117" width="9.42578125" style="596" customWidth="1"/>
    <col min="4118" max="4118" width="8.42578125" style="596" customWidth="1"/>
    <col min="4119" max="4119" width="7.140625" style="596" customWidth="1"/>
    <col min="4120" max="4120" width="13.42578125" style="596" customWidth="1"/>
    <col min="4121" max="4121" width="9.42578125" style="596" customWidth="1"/>
    <col min="4122" max="4122" width="8.42578125" style="596" customWidth="1"/>
    <col min="4123" max="4123" width="7.140625" style="596" customWidth="1"/>
    <col min="4124" max="4124" width="13.42578125" style="596" customWidth="1"/>
    <col min="4125" max="4125" width="9.42578125" style="596" customWidth="1"/>
    <col min="4126" max="4127" width="8.42578125" style="596" customWidth="1"/>
    <col min="4128" max="4128" width="13.42578125" style="596" customWidth="1"/>
    <col min="4129" max="4129" width="9.42578125" style="596" customWidth="1"/>
    <col min="4130" max="4130" width="8" style="596" customWidth="1"/>
    <col min="4131" max="4133" width="0" style="596" hidden="1" customWidth="1"/>
    <col min="4134" max="4358" width="9.140625" style="596"/>
    <col min="4359" max="4359" width="6.42578125" style="596" customWidth="1"/>
    <col min="4360" max="4360" width="26.42578125" style="596" customWidth="1"/>
    <col min="4361" max="4362" width="8.42578125" style="596" customWidth="1"/>
    <col min="4363" max="4363" width="9" style="596" customWidth="1"/>
    <col min="4364" max="4364" width="12.42578125" style="596" customWidth="1"/>
    <col min="4365" max="4365" width="10.42578125" style="596" customWidth="1"/>
    <col min="4366" max="4366" width="11" style="596" customWidth="1"/>
    <col min="4367" max="4368" width="12.42578125" style="596" customWidth="1"/>
    <col min="4369" max="4369" width="9.42578125" style="596" customWidth="1"/>
    <col min="4370" max="4372" width="10.42578125" style="596" customWidth="1"/>
    <col min="4373" max="4373" width="9.42578125" style="596" customWidth="1"/>
    <col min="4374" max="4374" width="8.42578125" style="596" customWidth="1"/>
    <col min="4375" max="4375" width="7.140625" style="596" customWidth="1"/>
    <col min="4376" max="4376" width="13.42578125" style="596" customWidth="1"/>
    <col min="4377" max="4377" width="9.42578125" style="596" customWidth="1"/>
    <col min="4378" max="4378" width="8.42578125" style="596" customWidth="1"/>
    <col min="4379" max="4379" width="7.140625" style="596" customWidth="1"/>
    <col min="4380" max="4380" width="13.42578125" style="596" customWidth="1"/>
    <col min="4381" max="4381" width="9.42578125" style="596" customWidth="1"/>
    <col min="4382" max="4383" width="8.42578125" style="596" customWidth="1"/>
    <col min="4384" max="4384" width="13.42578125" style="596" customWidth="1"/>
    <col min="4385" max="4385" width="9.42578125" style="596" customWidth="1"/>
    <col min="4386" max="4386" width="8" style="596" customWidth="1"/>
    <col min="4387" max="4389" width="0" style="596" hidden="1" customWidth="1"/>
    <col min="4390" max="4614" width="9.140625" style="596"/>
    <col min="4615" max="4615" width="6.42578125" style="596" customWidth="1"/>
    <col min="4616" max="4616" width="26.42578125" style="596" customWidth="1"/>
    <col min="4617" max="4618" width="8.42578125" style="596" customWidth="1"/>
    <col min="4619" max="4619" width="9" style="596" customWidth="1"/>
    <col min="4620" max="4620" width="12.42578125" style="596" customWidth="1"/>
    <col min="4621" max="4621" width="10.42578125" style="596" customWidth="1"/>
    <col min="4622" max="4622" width="11" style="596" customWidth="1"/>
    <col min="4623" max="4624" width="12.42578125" style="596" customWidth="1"/>
    <col min="4625" max="4625" width="9.42578125" style="596" customWidth="1"/>
    <col min="4626" max="4628" width="10.42578125" style="596" customWidth="1"/>
    <col min="4629" max="4629" width="9.42578125" style="596" customWidth="1"/>
    <col min="4630" max="4630" width="8.42578125" style="596" customWidth="1"/>
    <col min="4631" max="4631" width="7.140625" style="596" customWidth="1"/>
    <col min="4632" max="4632" width="13.42578125" style="596" customWidth="1"/>
    <col min="4633" max="4633" width="9.42578125" style="596" customWidth="1"/>
    <col min="4634" max="4634" width="8.42578125" style="596" customWidth="1"/>
    <col min="4635" max="4635" width="7.140625" style="596" customWidth="1"/>
    <col min="4636" max="4636" width="13.42578125" style="596" customWidth="1"/>
    <col min="4637" max="4637" width="9.42578125" style="596" customWidth="1"/>
    <col min="4638" max="4639" width="8.42578125" style="596" customWidth="1"/>
    <col min="4640" max="4640" width="13.42578125" style="596" customWidth="1"/>
    <col min="4641" max="4641" width="9.42578125" style="596" customWidth="1"/>
    <col min="4642" max="4642" width="8" style="596" customWidth="1"/>
    <col min="4643" max="4645" width="0" style="596" hidden="1" customWidth="1"/>
    <col min="4646" max="4870" width="9.140625" style="596"/>
    <col min="4871" max="4871" width="6.42578125" style="596" customWidth="1"/>
    <col min="4872" max="4872" width="26.42578125" style="596" customWidth="1"/>
    <col min="4873" max="4874" width="8.42578125" style="596" customWidth="1"/>
    <col min="4875" max="4875" width="9" style="596" customWidth="1"/>
    <col min="4876" max="4876" width="12.42578125" style="596" customWidth="1"/>
    <col min="4877" max="4877" width="10.42578125" style="596" customWidth="1"/>
    <col min="4878" max="4878" width="11" style="596" customWidth="1"/>
    <col min="4879" max="4880" width="12.42578125" style="596" customWidth="1"/>
    <col min="4881" max="4881" width="9.42578125" style="596" customWidth="1"/>
    <col min="4882" max="4884" width="10.42578125" style="596" customWidth="1"/>
    <col min="4885" max="4885" width="9.42578125" style="596" customWidth="1"/>
    <col min="4886" max="4886" width="8.42578125" style="596" customWidth="1"/>
    <col min="4887" max="4887" width="7.140625" style="596" customWidth="1"/>
    <col min="4888" max="4888" width="13.42578125" style="596" customWidth="1"/>
    <col min="4889" max="4889" width="9.42578125" style="596" customWidth="1"/>
    <col min="4890" max="4890" width="8.42578125" style="596" customWidth="1"/>
    <col min="4891" max="4891" width="7.140625" style="596" customWidth="1"/>
    <col min="4892" max="4892" width="13.42578125" style="596" customWidth="1"/>
    <col min="4893" max="4893" width="9.42578125" style="596" customWidth="1"/>
    <col min="4894" max="4895" width="8.42578125" style="596" customWidth="1"/>
    <col min="4896" max="4896" width="13.42578125" style="596" customWidth="1"/>
    <col min="4897" max="4897" width="9.42578125" style="596" customWidth="1"/>
    <col min="4898" max="4898" width="8" style="596" customWidth="1"/>
    <col min="4899" max="4901" width="0" style="596" hidden="1" customWidth="1"/>
    <col min="4902" max="5126" width="9.140625" style="596"/>
    <col min="5127" max="5127" width="6.42578125" style="596" customWidth="1"/>
    <col min="5128" max="5128" width="26.42578125" style="596" customWidth="1"/>
    <col min="5129" max="5130" width="8.42578125" style="596" customWidth="1"/>
    <col min="5131" max="5131" width="9" style="596" customWidth="1"/>
    <col min="5132" max="5132" width="12.42578125" style="596" customWidth="1"/>
    <col min="5133" max="5133" width="10.42578125" style="596" customWidth="1"/>
    <col min="5134" max="5134" width="11" style="596" customWidth="1"/>
    <col min="5135" max="5136" width="12.42578125" style="596" customWidth="1"/>
    <col min="5137" max="5137" width="9.42578125" style="596" customWidth="1"/>
    <col min="5138" max="5140" width="10.42578125" style="596" customWidth="1"/>
    <col min="5141" max="5141" width="9.42578125" style="596" customWidth="1"/>
    <col min="5142" max="5142" width="8.42578125" style="596" customWidth="1"/>
    <col min="5143" max="5143" width="7.140625" style="596" customWidth="1"/>
    <col min="5144" max="5144" width="13.42578125" style="596" customWidth="1"/>
    <col min="5145" max="5145" width="9.42578125" style="596" customWidth="1"/>
    <col min="5146" max="5146" width="8.42578125" style="596" customWidth="1"/>
    <col min="5147" max="5147" width="7.140625" style="596" customWidth="1"/>
    <col min="5148" max="5148" width="13.42578125" style="596" customWidth="1"/>
    <col min="5149" max="5149" width="9.42578125" style="596" customWidth="1"/>
    <col min="5150" max="5151" width="8.42578125" style="596" customWidth="1"/>
    <col min="5152" max="5152" width="13.42578125" style="596" customWidth="1"/>
    <col min="5153" max="5153" width="9.42578125" style="596" customWidth="1"/>
    <col min="5154" max="5154" width="8" style="596" customWidth="1"/>
    <col min="5155" max="5157" width="0" style="596" hidden="1" customWidth="1"/>
    <col min="5158" max="5382" width="9.140625" style="596"/>
    <col min="5383" max="5383" width="6.42578125" style="596" customWidth="1"/>
    <col min="5384" max="5384" width="26.42578125" style="596" customWidth="1"/>
    <col min="5385" max="5386" width="8.42578125" style="596" customWidth="1"/>
    <col min="5387" max="5387" width="9" style="596" customWidth="1"/>
    <col min="5388" max="5388" width="12.42578125" style="596" customWidth="1"/>
    <col min="5389" max="5389" width="10.42578125" style="596" customWidth="1"/>
    <col min="5390" max="5390" width="11" style="596" customWidth="1"/>
    <col min="5391" max="5392" width="12.42578125" style="596" customWidth="1"/>
    <col min="5393" max="5393" width="9.42578125" style="596" customWidth="1"/>
    <col min="5394" max="5396" width="10.42578125" style="596" customWidth="1"/>
    <col min="5397" max="5397" width="9.42578125" style="596" customWidth="1"/>
    <col min="5398" max="5398" width="8.42578125" style="596" customWidth="1"/>
    <col min="5399" max="5399" width="7.140625" style="596" customWidth="1"/>
    <col min="5400" max="5400" width="13.42578125" style="596" customWidth="1"/>
    <col min="5401" max="5401" width="9.42578125" style="596" customWidth="1"/>
    <col min="5402" max="5402" width="8.42578125" style="596" customWidth="1"/>
    <col min="5403" max="5403" width="7.140625" style="596" customWidth="1"/>
    <col min="5404" max="5404" width="13.42578125" style="596" customWidth="1"/>
    <col min="5405" max="5405" width="9.42578125" style="596" customWidth="1"/>
    <col min="5406" max="5407" width="8.42578125" style="596" customWidth="1"/>
    <col min="5408" max="5408" width="13.42578125" style="596" customWidth="1"/>
    <col min="5409" max="5409" width="9.42578125" style="596" customWidth="1"/>
    <col min="5410" max="5410" width="8" style="596" customWidth="1"/>
    <col min="5411" max="5413" width="0" style="596" hidden="1" customWidth="1"/>
    <col min="5414" max="5638" width="9.140625" style="596"/>
    <col min="5639" max="5639" width="6.42578125" style="596" customWidth="1"/>
    <col min="5640" max="5640" width="26.42578125" style="596" customWidth="1"/>
    <col min="5641" max="5642" width="8.42578125" style="596" customWidth="1"/>
    <col min="5643" max="5643" width="9" style="596" customWidth="1"/>
    <col min="5644" max="5644" width="12.42578125" style="596" customWidth="1"/>
    <col min="5645" max="5645" width="10.42578125" style="596" customWidth="1"/>
    <col min="5646" max="5646" width="11" style="596" customWidth="1"/>
    <col min="5647" max="5648" width="12.42578125" style="596" customWidth="1"/>
    <col min="5649" max="5649" width="9.42578125" style="596" customWidth="1"/>
    <col min="5650" max="5652" width="10.42578125" style="596" customWidth="1"/>
    <col min="5653" max="5653" width="9.42578125" style="596" customWidth="1"/>
    <col min="5654" max="5654" width="8.42578125" style="596" customWidth="1"/>
    <col min="5655" max="5655" width="7.140625" style="596" customWidth="1"/>
    <col min="5656" max="5656" width="13.42578125" style="596" customWidth="1"/>
    <col min="5657" max="5657" width="9.42578125" style="596" customWidth="1"/>
    <col min="5658" max="5658" width="8.42578125" style="596" customWidth="1"/>
    <col min="5659" max="5659" width="7.140625" style="596" customWidth="1"/>
    <col min="5660" max="5660" width="13.42578125" style="596" customWidth="1"/>
    <col min="5661" max="5661" width="9.42578125" style="596" customWidth="1"/>
    <col min="5662" max="5663" width="8.42578125" style="596" customWidth="1"/>
    <col min="5664" max="5664" width="13.42578125" style="596" customWidth="1"/>
    <col min="5665" max="5665" width="9.42578125" style="596" customWidth="1"/>
    <col min="5666" max="5666" width="8" style="596" customWidth="1"/>
    <col min="5667" max="5669" width="0" style="596" hidden="1" customWidth="1"/>
    <col min="5670" max="5894" width="9.140625" style="596"/>
    <col min="5895" max="5895" width="6.42578125" style="596" customWidth="1"/>
    <col min="5896" max="5896" width="26.42578125" style="596" customWidth="1"/>
    <col min="5897" max="5898" width="8.42578125" style="596" customWidth="1"/>
    <col min="5899" max="5899" width="9" style="596" customWidth="1"/>
    <col min="5900" max="5900" width="12.42578125" style="596" customWidth="1"/>
    <col min="5901" max="5901" width="10.42578125" style="596" customWidth="1"/>
    <col min="5902" max="5902" width="11" style="596" customWidth="1"/>
    <col min="5903" max="5904" width="12.42578125" style="596" customWidth="1"/>
    <col min="5905" max="5905" width="9.42578125" style="596" customWidth="1"/>
    <col min="5906" max="5908" width="10.42578125" style="596" customWidth="1"/>
    <col min="5909" max="5909" width="9.42578125" style="596" customWidth="1"/>
    <col min="5910" max="5910" width="8.42578125" style="596" customWidth="1"/>
    <col min="5911" max="5911" width="7.140625" style="596" customWidth="1"/>
    <col min="5912" max="5912" width="13.42578125" style="596" customWidth="1"/>
    <col min="5913" max="5913" width="9.42578125" style="596" customWidth="1"/>
    <col min="5914" max="5914" width="8.42578125" style="596" customWidth="1"/>
    <col min="5915" max="5915" width="7.140625" style="596" customWidth="1"/>
    <col min="5916" max="5916" width="13.42578125" style="596" customWidth="1"/>
    <col min="5917" max="5917" width="9.42578125" style="596" customWidth="1"/>
    <col min="5918" max="5919" width="8.42578125" style="596" customWidth="1"/>
    <col min="5920" max="5920" width="13.42578125" style="596" customWidth="1"/>
    <col min="5921" max="5921" width="9.42578125" style="596" customWidth="1"/>
    <col min="5922" max="5922" width="8" style="596" customWidth="1"/>
    <col min="5923" max="5925" width="0" style="596" hidden="1" customWidth="1"/>
    <col min="5926" max="6150" width="9.140625" style="596"/>
    <col min="6151" max="6151" width="6.42578125" style="596" customWidth="1"/>
    <col min="6152" max="6152" width="26.42578125" style="596" customWidth="1"/>
    <col min="6153" max="6154" width="8.42578125" style="596" customWidth="1"/>
    <col min="6155" max="6155" width="9" style="596" customWidth="1"/>
    <col min="6156" max="6156" width="12.42578125" style="596" customWidth="1"/>
    <col min="6157" max="6157" width="10.42578125" style="596" customWidth="1"/>
    <col min="6158" max="6158" width="11" style="596" customWidth="1"/>
    <col min="6159" max="6160" width="12.42578125" style="596" customWidth="1"/>
    <col min="6161" max="6161" width="9.42578125" style="596" customWidth="1"/>
    <col min="6162" max="6164" width="10.42578125" style="596" customWidth="1"/>
    <col min="6165" max="6165" width="9.42578125" style="596" customWidth="1"/>
    <col min="6166" max="6166" width="8.42578125" style="596" customWidth="1"/>
    <col min="6167" max="6167" width="7.140625" style="596" customWidth="1"/>
    <col min="6168" max="6168" width="13.42578125" style="596" customWidth="1"/>
    <col min="6169" max="6169" width="9.42578125" style="596" customWidth="1"/>
    <col min="6170" max="6170" width="8.42578125" style="596" customWidth="1"/>
    <col min="6171" max="6171" width="7.140625" style="596" customWidth="1"/>
    <col min="6172" max="6172" width="13.42578125" style="596" customWidth="1"/>
    <col min="6173" max="6173" width="9.42578125" style="596" customWidth="1"/>
    <col min="6174" max="6175" width="8.42578125" style="596" customWidth="1"/>
    <col min="6176" max="6176" width="13.42578125" style="596" customWidth="1"/>
    <col min="6177" max="6177" width="9.42578125" style="596" customWidth="1"/>
    <col min="6178" max="6178" width="8" style="596" customWidth="1"/>
    <col min="6179" max="6181" width="0" style="596" hidden="1" customWidth="1"/>
    <col min="6182" max="6406" width="9.140625" style="596"/>
    <col min="6407" max="6407" width="6.42578125" style="596" customWidth="1"/>
    <col min="6408" max="6408" width="26.42578125" style="596" customWidth="1"/>
    <col min="6409" max="6410" width="8.42578125" style="596" customWidth="1"/>
    <col min="6411" max="6411" width="9" style="596" customWidth="1"/>
    <col min="6412" max="6412" width="12.42578125" style="596" customWidth="1"/>
    <col min="6413" max="6413" width="10.42578125" style="596" customWidth="1"/>
    <col min="6414" max="6414" width="11" style="596" customWidth="1"/>
    <col min="6415" max="6416" width="12.42578125" style="596" customWidth="1"/>
    <col min="6417" max="6417" width="9.42578125" style="596" customWidth="1"/>
    <col min="6418" max="6420" width="10.42578125" style="596" customWidth="1"/>
    <col min="6421" max="6421" width="9.42578125" style="596" customWidth="1"/>
    <col min="6422" max="6422" width="8.42578125" style="596" customWidth="1"/>
    <col min="6423" max="6423" width="7.140625" style="596" customWidth="1"/>
    <col min="6424" max="6424" width="13.42578125" style="596" customWidth="1"/>
    <col min="6425" max="6425" width="9.42578125" style="596" customWidth="1"/>
    <col min="6426" max="6426" width="8.42578125" style="596" customWidth="1"/>
    <col min="6427" max="6427" width="7.140625" style="596" customWidth="1"/>
    <col min="6428" max="6428" width="13.42578125" style="596" customWidth="1"/>
    <col min="6429" max="6429" width="9.42578125" style="596" customWidth="1"/>
    <col min="6430" max="6431" width="8.42578125" style="596" customWidth="1"/>
    <col min="6432" max="6432" width="13.42578125" style="596" customWidth="1"/>
    <col min="6433" max="6433" width="9.42578125" style="596" customWidth="1"/>
    <col min="6434" max="6434" width="8" style="596" customWidth="1"/>
    <col min="6435" max="6437" width="0" style="596" hidden="1" customWidth="1"/>
    <col min="6438" max="6662" width="9.140625" style="596"/>
    <col min="6663" max="6663" width="6.42578125" style="596" customWidth="1"/>
    <col min="6664" max="6664" width="26.42578125" style="596" customWidth="1"/>
    <col min="6665" max="6666" width="8.42578125" style="596" customWidth="1"/>
    <col min="6667" max="6667" width="9" style="596" customWidth="1"/>
    <col min="6668" max="6668" width="12.42578125" style="596" customWidth="1"/>
    <col min="6669" max="6669" width="10.42578125" style="596" customWidth="1"/>
    <col min="6670" max="6670" width="11" style="596" customWidth="1"/>
    <col min="6671" max="6672" width="12.42578125" style="596" customWidth="1"/>
    <col min="6673" max="6673" width="9.42578125" style="596" customWidth="1"/>
    <col min="6674" max="6676" width="10.42578125" style="596" customWidth="1"/>
    <col min="6677" max="6677" width="9.42578125" style="596" customWidth="1"/>
    <col min="6678" max="6678" width="8.42578125" style="596" customWidth="1"/>
    <col min="6679" max="6679" width="7.140625" style="596" customWidth="1"/>
    <col min="6680" max="6680" width="13.42578125" style="596" customWidth="1"/>
    <col min="6681" max="6681" width="9.42578125" style="596" customWidth="1"/>
    <col min="6682" max="6682" width="8.42578125" style="596" customWidth="1"/>
    <col min="6683" max="6683" width="7.140625" style="596" customWidth="1"/>
    <col min="6684" max="6684" width="13.42578125" style="596" customWidth="1"/>
    <col min="6685" max="6685" width="9.42578125" style="596" customWidth="1"/>
    <col min="6686" max="6687" width="8.42578125" style="596" customWidth="1"/>
    <col min="6688" max="6688" width="13.42578125" style="596" customWidth="1"/>
    <col min="6689" max="6689" width="9.42578125" style="596" customWidth="1"/>
    <col min="6690" max="6690" width="8" style="596" customWidth="1"/>
    <col min="6691" max="6693" width="0" style="596" hidden="1" customWidth="1"/>
    <col min="6694" max="6918" width="9.140625" style="596"/>
    <col min="6919" max="6919" width="6.42578125" style="596" customWidth="1"/>
    <col min="6920" max="6920" width="26.42578125" style="596" customWidth="1"/>
    <col min="6921" max="6922" width="8.42578125" style="596" customWidth="1"/>
    <col min="6923" max="6923" width="9" style="596" customWidth="1"/>
    <col min="6924" max="6924" width="12.42578125" style="596" customWidth="1"/>
    <col min="6925" max="6925" width="10.42578125" style="596" customWidth="1"/>
    <col min="6926" max="6926" width="11" style="596" customWidth="1"/>
    <col min="6927" max="6928" width="12.42578125" style="596" customWidth="1"/>
    <col min="6929" max="6929" width="9.42578125" style="596" customWidth="1"/>
    <col min="6930" max="6932" width="10.42578125" style="596" customWidth="1"/>
    <col min="6933" max="6933" width="9.42578125" style="596" customWidth="1"/>
    <col min="6934" max="6934" width="8.42578125" style="596" customWidth="1"/>
    <col min="6935" max="6935" width="7.140625" style="596" customWidth="1"/>
    <col min="6936" max="6936" width="13.42578125" style="596" customWidth="1"/>
    <col min="6937" max="6937" width="9.42578125" style="596" customWidth="1"/>
    <col min="6938" max="6938" width="8.42578125" style="596" customWidth="1"/>
    <col min="6939" max="6939" width="7.140625" style="596" customWidth="1"/>
    <col min="6940" max="6940" width="13.42578125" style="596" customWidth="1"/>
    <col min="6941" max="6941" width="9.42578125" style="596" customWidth="1"/>
    <col min="6942" max="6943" width="8.42578125" style="596" customWidth="1"/>
    <col min="6944" max="6944" width="13.42578125" style="596" customWidth="1"/>
    <col min="6945" max="6945" width="9.42578125" style="596" customWidth="1"/>
    <col min="6946" max="6946" width="8" style="596" customWidth="1"/>
    <col min="6947" max="6949" width="0" style="596" hidden="1" customWidth="1"/>
    <col min="6950" max="7174" width="9.140625" style="596"/>
    <col min="7175" max="7175" width="6.42578125" style="596" customWidth="1"/>
    <col min="7176" max="7176" width="26.42578125" style="596" customWidth="1"/>
    <col min="7177" max="7178" width="8.42578125" style="596" customWidth="1"/>
    <col min="7179" max="7179" width="9" style="596" customWidth="1"/>
    <col min="7180" max="7180" width="12.42578125" style="596" customWidth="1"/>
    <col min="7181" max="7181" width="10.42578125" style="596" customWidth="1"/>
    <col min="7182" max="7182" width="11" style="596" customWidth="1"/>
    <col min="7183" max="7184" width="12.42578125" style="596" customWidth="1"/>
    <col min="7185" max="7185" width="9.42578125" style="596" customWidth="1"/>
    <col min="7186" max="7188" width="10.42578125" style="596" customWidth="1"/>
    <col min="7189" max="7189" width="9.42578125" style="596" customWidth="1"/>
    <col min="7190" max="7190" width="8.42578125" style="596" customWidth="1"/>
    <col min="7191" max="7191" width="7.140625" style="596" customWidth="1"/>
    <col min="7192" max="7192" width="13.42578125" style="596" customWidth="1"/>
    <col min="7193" max="7193" width="9.42578125" style="596" customWidth="1"/>
    <col min="7194" max="7194" width="8.42578125" style="596" customWidth="1"/>
    <col min="7195" max="7195" width="7.140625" style="596" customWidth="1"/>
    <col min="7196" max="7196" width="13.42578125" style="596" customWidth="1"/>
    <col min="7197" max="7197" width="9.42578125" style="596" customWidth="1"/>
    <col min="7198" max="7199" width="8.42578125" style="596" customWidth="1"/>
    <col min="7200" max="7200" width="13.42578125" style="596" customWidth="1"/>
    <col min="7201" max="7201" width="9.42578125" style="596" customWidth="1"/>
    <col min="7202" max="7202" width="8" style="596" customWidth="1"/>
    <col min="7203" max="7205" width="0" style="596" hidden="1" customWidth="1"/>
    <col min="7206" max="7430" width="9.140625" style="596"/>
    <col min="7431" max="7431" width="6.42578125" style="596" customWidth="1"/>
    <col min="7432" max="7432" width="26.42578125" style="596" customWidth="1"/>
    <col min="7433" max="7434" width="8.42578125" style="596" customWidth="1"/>
    <col min="7435" max="7435" width="9" style="596" customWidth="1"/>
    <col min="7436" max="7436" width="12.42578125" style="596" customWidth="1"/>
    <col min="7437" max="7437" width="10.42578125" style="596" customWidth="1"/>
    <col min="7438" max="7438" width="11" style="596" customWidth="1"/>
    <col min="7439" max="7440" width="12.42578125" style="596" customWidth="1"/>
    <col min="7441" max="7441" width="9.42578125" style="596" customWidth="1"/>
    <col min="7442" max="7444" width="10.42578125" style="596" customWidth="1"/>
    <col min="7445" max="7445" width="9.42578125" style="596" customWidth="1"/>
    <col min="7446" max="7446" width="8.42578125" style="596" customWidth="1"/>
    <col min="7447" max="7447" width="7.140625" style="596" customWidth="1"/>
    <col min="7448" max="7448" width="13.42578125" style="596" customWidth="1"/>
    <col min="7449" max="7449" width="9.42578125" style="596" customWidth="1"/>
    <col min="7450" max="7450" width="8.42578125" style="596" customWidth="1"/>
    <col min="7451" max="7451" width="7.140625" style="596" customWidth="1"/>
    <col min="7452" max="7452" width="13.42578125" style="596" customWidth="1"/>
    <col min="7453" max="7453" width="9.42578125" style="596" customWidth="1"/>
    <col min="7454" max="7455" width="8.42578125" style="596" customWidth="1"/>
    <col min="7456" max="7456" width="13.42578125" style="596" customWidth="1"/>
    <col min="7457" max="7457" width="9.42578125" style="596" customWidth="1"/>
    <col min="7458" max="7458" width="8" style="596" customWidth="1"/>
    <col min="7459" max="7461" width="0" style="596" hidden="1" customWidth="1"/>
    <col min="7462" max="7686" width="9.140625" style="596"/>
    <col min="7687" max="7687" width="6.42578125" style="596" customWidth="1"/>
    <col min="7688" max="7688" width="26.42578125" style="596" customWidth="1"/>
    <col min="7689" max="7690" width="8.42578125" style="596" customWidth="1"/>
    <col min="7691" max="7691" width="9" style="596" customWidth="1"/>
    <col min="7692" max="7692" width="12.42578125" style="596" customWidth="1"/>
    <col min="7693" max="7693" width="10.42578125" style="596" customWidth="1"/>
    <col min="7694" max="7694" width="11" style="596" customWidth="1"/>
    <col min="7695" max="7696" width="12.42578125" style="596" customWidth="1"/>
    <col min="7697" max="7697" width="9.42578125" style="596" customWidth="1"/>
    <col min="7698" max="7700" width="10.42578125" style="596" customWidth="1"/>
    <col min="7701" max="7701" width="9.42578125" style="596" customWidth="1"/>
    <col min="7702" max="7702" width="8.42578125" style="596" customWidth="1"/>
    <col min="7703" max="7703" width="7.140625" style="596" customWidth="1"/>
    <col min="7704" max="7704" width="13.42578125" style="596" customWidth="1"/>
    <col min="7705" max="7705" width="9.42578125" style="596" customWidth="1"/>
    <col min="7706" max="7706" width="8.42578125" style="596" customWidth="1"/>
    <col min="7707" max="7707" width="7.140625" style="596" customWidth="1"/>
    <col min="7708" max="7708" width="13.42578125" style="596" customWidth="1"/>
    <col min="7709" max="7709" width="9.42578125" style="596" customWidth="1"/>
    <col min="7710" max="7711" width="8.42578125" style="596" customWidth="1"/>
    <col min="7712" max="7712" width="13.42578125" style="596" customWidth="1"/>
    <col min="7713" max="7713" width="9.42578125" style="596" customWidth="1"/>
    <col min="7714" max="7714" width="8" style="596" customWidth="1"/>
    <col min="7715" max="7717" width="0" style="596" hidden="1" customWidth="1"/>
    <col min="7718" max="7942" width="9.140625" style="596"/>
    <col min="7943" max="7943" width="6.42578125" style="596" customWidth="1"/>
    <col min="7944" max="7944" width="26.42578125" style="596" customWidth="1"/>
    <col min="7945" max="7946" width="8.42578125" style="596" customWidth="1"/>
    <col min="7947" max="7947" width="9" style="596" customWidth="1"/>
    <col min="7948" max="7948" width="12.42578125" style="596" customWidth="1"/>
    <col min="7949" max="7949" width="10.42578125" style="596" customWidth="1"/>
    <col min="7950" max="7950" width="11" style="596" customWidth="1"/>
    <col min="7951" max="7952" width="12.42578125" style="596" customWidth="1"/>
    <col min="7953" max="7953" width="9.42578125" style="596" customWidth="1"/>
    <col min="7954" max="7956" width="10.42578125" style="596" customWidth="1"/>
    <col min="7957" max="7957" width="9.42578125" style="596" customWidth="1"/>
    <col min="7958" max="7958" width="8.42578125" style="596" customWidth="1"/>
    <col min="7959" max="7959" width="7.140625" style="596" customWidth="1"/>
    <col min="7960" max="7960" width="13.42578125" style="596" customWidth="1"/>
    <col min="7961" max="7961" width="9.42578125" style="596" customWidth="1"/>
    <col min="7962" max="7962" width="8.42578125" style="596" customWidth="1"/>
    <col min="7963" max="7963" width="7.140625" style="596" customWidth="1"/>
    <col min="7964" max="7964" width="13.42578125" style="596" customWidth="1"/>
    <col min="7965" max="7965" width="9.42578125" style="596" customWidth="1"/>
    <col min="7966" max="7967" width="8.42578125" style="596" customWidth="1"/>
    <col min="7968" max="7968" width="13.42578125" style="596" customWidth="1"/>
    <col min="7969" max="7969" width="9.42578125" style="596" customWidth="1"/>
    <col min="7970" max="7970" width="8" style="596" customWidth="1"/>
    <col min="7971" max="7973" width="0" style="596" hidden="1" customWidth="1"/>
    <col min="7974" max="8198" width="9.140625" style="596"/>
    <col min="8199" max="8199" width="6.42578125" style="596" customWidth="1"/>
    <col min="8200" max="8200" width="26.42578125" style="596" customWidth="1"/>
    <col min="8201" max="8202" width="8.42578125" style="596" customWidth="1"/>
    <col min="8203" max="8203" width="9" style="596" customWidth="1"/>
    <col min="8204" max="8204" width="12.42578125" style="596" customWidth="1"/>
    <col min="8205" max="8205" width="10.42578125" style="596" customWidth="1"/>
    <col min="8206" max="8206" width="11" style="596" customWidth="1"/>
    <col min="8207" max="8208" width="12.42578125" style="596" customWidth="1"/>
    <col min="8209" max="8209" width="9.42578125" style="596" customWidth="1"/>
    <col min="8210" max="8212" width="10.42578125" style="596" customWidth="1"/>
    <col min="8213" max="8213" width="9.42578125" style="596" customWidth="1"/>
    <col min="8214" max="8214" width="8.42578125" style="596" customWidth="1"/>
    <col min="8215" max="8215" width="7.140625" style="596" customWidth="1"/>
    <col min="8216" max="8216" width="13.42578125" style="596" customWidth="1"/>
    <col min="8217" max="8217" width="9.42578125" style="596" customWidth="1"/>
    <col min="8218" max="8218" width="8.42578125" style="596" customWidth="1"/>
    <col min="8219" max="8219" width="7.140625" style="596" customWidth="1"/>
    <col min="8220" max="8220" width="13.42578125" style="596" customWidth="1"/>
    <col min="8221" max="8221" width="9.42578125" style="596" customWidth="1"/>
    <col min="8222" max="8223" width="8.42578125" style="596" customWidth="1"/>
    <col min="8224" max="8224" width="13.42578125" style="596" customWidth="1"/>
    <col min="8225" max="8225" width="9.42578125" style="596" customWidth="1"/>
    <col min="8226" max="8226" width="8" style="596" customWidth="1"/>
    <col min="8227" max="8229" width="0" style="596" hidden="1" customWidth="1"/>
    <col min="8230" max="8454" width="9.140625" style="596"/>
    <col min="8455" max="8455" width="6.42578125" style="596" customWidth="1"/>
    <col min="8456" max="8456" width="26.42578125" style="596" customWidth="1"/>
    <col min="8457" max="8458" width="8.42578125" style="596" customWidth="1"/>
    <col min="8459" max="8459" width="9" style="596" customWidth="1"/>
    <col min="8460" max="8460" width="12.42578125" style="596" customWidth="1"/>
    <col min="8461" max="8461" width="10.42578125" style="596" customWidth="1"/>
    <col min="8462" max="8462" width="11" style="596" customWidth="1"/>
    <col min="8463" max="8464" width="12.42578125" style="596" customWidth="1"/>
    <col min="8465" max="8465" width="9.42578125" style="596" customWidth="1"/>
    <col min="8466" max="8468" width="10.42578125" style="596" customWidth="1"/>
    <col min="8469" max="8469" width="9.42578125" style="596" customWidth="1"/>
    <col min="8470" max="8470" width="8.42578125" style="596" customWidth="1"/>
    <col min="8471" max="8471" width="7.140625" style="596" customWidth="1"/>
    <col min="8472" max="8472" width="13.42578125" style="596" customWidth="1"/>
    <col min="8473" max="8473" width="9.42578125" style="596" customWidth="1"/>
    <col min="8474" max="8474" width="8.42578125" style="596" customWidth="1"/>
    <col min="8475" max="8475" width="7.140625" style="596" customWidth="1"/>
    <col min="8476" max="8476" width="13.42578125" style="596" customWidth="1"/>
    <col min="8477" max="8477" width="9.42578125" style="596" customWidth="1"/>
    <col min="8478" max="8479" width="8.42578125" style="596" customWidth="1"/>
    <col min="8480" max="8480" width="13.42578125" style="596" customWidth="1"/>
    <col min="8481" max="8481" width="9.42578125" style="596" customWidth="1"/>
    <col min="8482" max="8482" width="8" style="596" customWidth="1"/>
    <col min="8483" max="8485" width="0" style="596" hidden="1" customWidth="1"/>
    <col min="8486" max="8710" width="9.140625" style="596"/>
    <col min="8711" max="8711" width="6.42578125" style="596" customWidth="1"/>
    <col min="8712" max="8712" width="26.42578125" style="596" customWidth="1"/>
    <col min="8713" max="8714" width="8.42578125" style="596" customWidth="1"/>
    <col min="8715" max="8715" width="9" style="596" customWidth="1"/>
    <col min="8716" max="8716" width="12.42578125" style="596" customWidth="1"/>
    <col min="8717" max="8717" width="10.42578125" style="596" customWidth="1"/>
    <col min="8718" max="8718" width="11" style="596" customWidth="1"/>
    <col min="8719" max="8720" width="12.42578125" style="596" customWidth="1"/>
    <col min="8721" max="8721" width="9.42578125" style="596" customWidth="1"/>
    <col min="8722" max="8724" width="10.42578125" style="596" customWidth="1"/>
    <col min="8725" max="8725" width="9.42578125" style="596" customWidth="1"/>
    <col min="8726" max="8726" width="8.42578125" style="596" customWidth="1"/>
    <col min="8727" max="8727" width="7.140625" style="596" customWidth="1"/>
    <col min="8728" max="8728" width="13.42578125" style="596" customWidth="1"/>
    <col min="8729" max="8729" width="9.42578125" style="596" customWidth="1"/>
    <col min="8730" max="8730" width="8.42578125" style="596" customWidth="1"/>
    <col min="8731" max="8731" width="7.140625" style="596" customWidth="1"/>
    <col min="8732" max="8732" width="13.42578125" style="596" customWidth="1"/>
    <col min="8733" max="8733" width="9.42578125" style="596" customWidth="1"/>
    <col min="8734" max="8735" width="8.42578125" style="596" customWidth="1"/>
    <col min="8736" max="8736" width="13.42578125" style="596" customWidth="1"/>
    <col min="8737" max="8737" width="9.42578125" style="596" customWidth="1"/>
    <col min="8738" max="8738" width="8" style="596" customWidth="1"/>
    <col min="8739" max="8741" width="0" style="596" hidden="1" customWidth="1"/>
    <col min="8742" max="8966" width="9.140625" style="596"/>
    <col min="8967" max="8967" width="6.42578125" style="596" customWidth="1"/>
    <col min="8968" max="8968" width="26.42578125" style="596" customWidth="1"/>
    <col min="8969" max="8970" width="8.42578125" style="596" customWidth="1"/>
    <col min="8971" max="8971" width="9" style="596" customWidth="1"/>
    <col min="8972" max="8972" width="12.42578125" style="596" customWidth="1"/>
    <col min="8973" max="8973" width="10.42578125" style="596" customWidth="1"/>
    <col min="8974" max="8974" width="11" style="596" customWidth="1"/>
    <col min="8975" max="8976" width="12.42578125" style="596" customWidth="1"/>
    <col min="8977" max="8977" width="9.42578125" style="596" customWidth="1"/>
    <col min="8978" max="8980" width="10.42578125" style="596" customWidth="1"/>
    <col min="8981" max="8981" width="9.42578125" style="596" customWidth="1"/>
    <col min="8982" max="8982" width="8.42578125" style="596" customWidth="1"/>
    <col min="8983" max="8983" width="7.140625" style="596" customWidth="1"/>
    <col min="8984" max="8984" width="13.42578125" style="596" customWidth="1"/>
    <col min="8985" max="8985" width="9.42578125" style="596" customWidth="1"/>
    <col min="8986" max="8986" width="8.42578125" style="596" customWidth="1"/>
    <col min="8987" max="8987" width="7.140625" style="596" customWidth="1"/>
    <col min="8988" max="8988" width="13.42578125" style="596" customWidth="1"/>
    <col min="8989" max="8989" width="9.42578125" style="596" customWidth="1"/>
    <col min="8990" max="8991" width="8.42578125" style="596" customWidth="1"/>
    <col min="8992" max="8992" width="13.42578125" style="596" customWidth="1"/>
    <col min="8993" max="8993" width="9.42578125" style="596" customWidth="1"/>
    <col min="8994" max="8994" width="8" style="596" customWidth="1"/>
    <col min="8995" max="8997" width="0" style="596" hidden="1" customWidth="1"/>
    <col min="8998" max="9222" width="9.140625" style="596"/>
    <col min="9223" max="9223" width="6.42578125" style="596" customWidth="1"/>
    <col min="9224" max="9224" width="26.42578125" style="596" customWidth="1"/>
    <col min="9225" max="9226" width="8.42578125" style="596" customWidth="1"/>
    <col min="9227" max="9227" width="9" style="596" customWidth="1"/>
    <col min="9228" max="9228" width="12.42578125" style="596" customWidth="1"/>
    <col min="9229" max="9229" width="10.42578125" style="596" customWidth="1"/>
    <col min="9230" max="9230" width="11" style="596" customWidth="1"/>
    <col min="9231" max="9232" width="12.42578125" style="596" customWidth="1"/>
    <col min="9233" max="9233" width="9.42578125" style="596" customWidth="1"/>
    <col min="9234" max="9236" width="10.42578125" style="596" customWidth="1"/>
    <col min="9237" max="9237" width="9.42578125" style="596" customWidth="1"/>
    <col min="9238" max="9238" width="8.42578125" style="596" customWidth="1"/>
    <col min="9239" max="9239" width="7.140625" style="596" customWidth="1"/>
    <col min="9240" max="9240" width="13.42578125" style="596" customWidth="1"/>
    <col min="9241" max="9241" width="9.42578125" style="596" customWidth="1"/>
    <col min="9242" max="9242" width="8.42578125" style="596" customWidth="1"/>
    <col min="9243" max="9243" width="7.140625" style="596" customWidth="1"/>
    <col min="9244" max="9244" width="13.42578125" style="596" customWidth="1"/>
    <col min="9245" max="9245" width="9.42578125" style="596" customWidth="1"/>
    <col min="9246" max="9247" width="8.42578125" style="596" customWidth="1"/>
    <col min="9248" max="9248" width="13.42578125" style="596" customWidth="1"/>
    <col min="9249" max="9249" width="9.42578125" style="596" customWidth="1"/>
    <col min="9250" max="9250" width="8" style="596" customWidth="1"/>
    <col min="9251" max="9253" width="0" style="596" hidden="1" customWidth="1"/>
    <col min="9254" max="9478" width="9.140625" style="596"/>
    <col min="9479" max="9479" width="6.42578125" style="596" customWidth="1"/>
    <col min="9480" max="9480" width="26.42578125" style="596" customWidth="1"/>
    <col min="9481" max="9482" width="8.42578125" style="596" customWidth="1"/>
    <col min="9483" max="9483" width="9" style="596" customWidth="1"/>
    <col min="9484" max="9484" width="12.42578125" style="596" customWidth="1"/>
    <col min="9485" max="9485" width="10.42578125" style="596" customWidth="1"/>
    <col min="9486" max="9486" width="11" style="596" customWidth="1"/>
    <col min="9487" max="9488" width="12.42578125" style="596" customWidth="1"/>
    <col min="9489" max="9489" width="9.42578125" style="596" customWidth="1"/>
    <col min="9490" max="9492" width="10.42578125" style="596" customWidth="1"/>
    <col min="9493" max="9493" width="9.42578125" style="596" customWidth="1"/>
    <col min="9494" max="9494" width="8.42578125" style="596" customWidth="1"/>
    <col min="9495" max="9495" width="7.140625" style="596" customWidth="1"/>
    <col min="9496" max="9496" width="13.42578125" style="596" customWidth="1"/>
    <col min="9497" max="9497" width="9.42578125" style="596" customWidth="1"/>
    <col min="9498" max="9498" width="8.42578125" style="596" customWidth="1"/>
    <col min="9499" max="9499" width="7.140625" style="596" customWidth="1"/>
    <col min="9500" max="9500" width="13.42578125" style="596" customWidth="1"/>
    <col min="9501" max="9501" width="9.42578125" style="596" customWidth="1"/>
    <col min="9502" max="9503" width="8.42578125" style="596" customWidth="1"/>
    <col min="9504" max="9504" width="13.42578125" style="596" customWidth="1"/>
    <col min="9505" max="9505" width="9.42578125" style="596" customWidth="1"/>
    <col min="9506" max="9506" width="8" style="596" customWidth="1"/>
    <col min="9507" max="9509" width="0" style="596" hidden="1" customWidth="1"/>
    <col min="9510" max="9734" width="9.140625" style="596"/>
    <col min="9735" max="9735" width="6.42578125" style="596" customWidth="1"/>
    <col min="9736" max="9736" width="26.42578125" style="596" customWidth="1"/>
    <col min="9737" max="9738" width="8.42578125" style="596" customWidth="1"/>
    <col min="9739" max="9739" width="9" style="596" customWidth="1"/>
    <col min="9740" max="9740" width="12.42578125" style="596" customWidth="1"/>
    <col min="9741" max="9741" width="10.42578125" style="596" customWidth="1"/>
    <col min="9742" max="9742" width="11" style="596" customWidth="1"/>
    <col min="9743" max="9744" width="12.42578125" style="596" customWidth="1"/>
    <col min="9745" max="9745" width="9.42578125" style="596" customWidth="1"/>
    <col min="9746" max="9748" width="10.42578125" style="596" customWidth="1"/>
    <col min="9749" max="9749" width="9.42578125" style="596" customWidth="1"/>
    <col min="9750" max="9750" width="8.42578125" style="596" customWidth="1"/>
    <col min="9751" max="9751" width="7.140625" style="596" customWidth="1"/>
    <col min="9752" max="9752" width="13.42578125" style="596" customWidth="1"/>
    <col min="9753" max="9753" width="9.42578125" style="596" customWidth="1"/>
    <col min="9754" max="9754" width="8.42578125" style="596" customWidth="1"/>
    <col min="9755" max="9755" width="7.140625" style="596" customWidth="1"/>
    <col min="9756" max="9756" width="13.42578125" style="596" customWidth="1"/>
    <col min="9757" max="9757" width="9.42578125" style="596" customWidth="1"/>
    <col min="9758" max="9759" width="8.42578125" style="596" customWidth="1"/>
    <col min="9760" max="9760" width="13.42578125" style="596" customWidth="1"/>
    <col min="9761" max="9761" width="9.42578125" style="596" customWidth="1"/>
    <col min="9762" max="9762" width="8" style="596" customWidth="1"/>
    <col min="9763" max="9765" width="0" style="596" hidden="1" customWidth="1"/>
    <col min="9766" max="9990" width="9.140625" style="596"/>
    <col min="9991" max="9991" width="6.42578125" style="596" customWidth="1"/>
    <col min="9992" max="9992" width="26.42578125" style="596" customWidth="1"/>
    <col min="9993" max="9994" width="8.42578125" style="596" customWidth="1"/>
    <col min="9995" max="9995" width="9" style="596" customWidth="1"/>
    <col min="9996" max="9996" width="12.42578125" style="596" customWidth="1"/>
    <col min="9997" max="9997" width="10.42578125" style="596" customWidth="1"/>
    <col min="9998" max="9998" width="11" style="596" customWidth="1"/>
    <col min="9999" max="10000" width="12.42578125" style="596" customWidth="1"/>
    <col min="10001" max="10001" width="9.42578125" style="596" customWidth="1"/>
    <col min="10002" max="10004" width="10.42578125" style="596" customWidth="1"/>
    <col min="10005" max="10005" width="9.42578125" style="596" customWidth="1"/>
    <col min="10006" max="10006" width="8.42578125" style="596" customWidth="1"/>
    <col min="10007" max="10007" width="7.140625" style="596" customWidth="1"/>
    <col min="10008" max="10008" width="13.42578125" style="596" customWidth="1"/>
    <col min="10009" max="10009" width="9.42578125" style="596" customWidth="1"/>
    <col min="10010" max="10010" width="8.42578125" style="596" customWidth="1"/>
    <col min="10011" max="10011" width="7.140625" style="596" customWidth="1"/>
    <col min="10012" max="10012" width="13.42578125" style="596" customWidth="1"/>
    <col min="10013" max="10013" width="9.42578125" style="596" customWidth="1"/>
    <col min="10014" max="10015" width="8.42578125" style="596" customWidth="1"/>
    <col min="10016" max="10016" width="13.42578125" style="596" customWidth="1"/>
    <col min="10017" max="10017" width="9.42578125" style="596" customWidth="1"/>
    <col min="10018" max="10018" width="8" style="596" customWidth="1"/>
    <col min="10019" max="10021" width="0" style="596" hidden="1" customWidth="1"/>
    <col min="10022" max="10246" width="9.140625" style="596"/>
    <col min="10247" max="10247" width="6.42578125" style="596" customWidth="1"/>
    <col min="10248" max="10248" width="26.42578125" style="596" customWidth="1"/>
    <col min="10249" max="10250" width="8.42578125" style="596" customWidth="1"/>
    <col min="10251" max="10251" width="9" style="596" customWidth="1"/>
    <col min="10252" max="10252" width="12.42578125" style="596" customWidth="1"/>
    <col min="10253" max="10253" width="10.42578125" style="596" customWidth="1"/>
    <col min="10254" max="10254" width="11" style="596" customWidth="1"/>
    <col min="10255" max="10256" width="12.42578125" style="596" customWidth="1"/>
    <col min="10257" max="10257" width="9.42578125" style="596" customWidth="1"/>
    <col min="10258" max="10260" width="10.42578125" style="596" customWidth="1"/>
    <col min="10261" max="10261" width="9.42578125" style="596" customWidth="1"/>
    <col min="10262" max="10262" width="8.42578125" style="596" customWidth="1"/>
    <col min="10263" max="10263" width="7.140625" style="596" customWidth="1"/>
    <col min="10264" max="10264" width="13.42578125" style="596" customWidth="1"/>
    <col min="10265" max="10265" width="9.42578125" style="596" customWidth="1"/>
    <col min="10266" max="10266" width="8.42578125" style="596" customWidth="1"/>
    <col min="10267" max="10267" width="7.140625" style="596" customWidth="1"/>
    <col min="10268" max="10268" width="13.42578125" style="596" customWidth="1"/>
    <col min="10269" max="10269" width="9.42578125" style="596" customWidth="1"/>
    <col min="10270" max="10271" width="8.42578125" style="596" customWidth="1"/>
    <col min="10272" max="10272" width="13.42578125" style="596" customWidth="1"/>
    <col min="10273" max="10273" width="9.42578125" style="596" customWidth="1"/>
    <col min="10274" max="10274" width="8" style="596" customWidth="1"/>
    <col min="10275" max="10277" width="0" style="596" hidden="1" customWidth="1"/>
    <col min="10278" max="10502" width="9.140625" style="596"/>
    <col min="10503" max="10503" width="6.42578125" style="596" customWidth="1"/>
    <col min="10504" max="10504" width="26.42578125" style="596" customWidth="1"/>
    <col min="10505" max="10506" width="8.42578125" style="596" customWidth="1"/>
    <col min="10507" max="10507" width="9" style="596" customWidth="1"/>
    <col min="10508" max="10508" width="12.42578125" style="596" customWidth="1"/>
    <col min="10509" max="10509" width="10.42578125" style="596" customWidth="1"/>
    <col min="10510" max="10510" width="11" style="596" customWidth="1"/>
    <col min="10511" max="10512" width="12.42578125" style="596" customWidth="1"/>
    <col min="10513" max="10513" width="9.42578125" style="596" customWidth="1"/>
    <col min="10514" max="10516" width="10.42578125" style="596" customWidth="1"/>
    <col min="10517" max="10517" width="9.42578125" style="596" customWidth="1"/>
    <col min="10518" max="10518" width="8.42578125" style="596" customWidth="1"/>
    <col min="10519" max="10519" width="7.140625" style="596" customWidth="1"/>
    <col min="10520" max="10520" width="13.42578125" style="596" customWidth="1"/>
    <col min="10521" max="10521" width="9.42578125" style="596" customWidth="1"/>
    <col min="10522" max="10522" width="8.42578125" style="596" customWidth="1"/>
    <col min="10523" max="10523" width="7.140625" style="596" customWidth="1"/>
    <col min="10524" max="10524" width="13.42578125" style="596" customWidth="1"/>
    <col min="10525" max="10525" width="9.42578125" style="596" customWidth="1"/>
    <col min="10526" max="10527" width="8.42578125" style="596" customWidth="1"/>
    <col min="10528" max="10528" width="13.42578125" style="596" customWidth="1"/>
    <col min="10529" max="10529" width="9.42578125" style="596" customWidth="1"/>
    <col min="10530" max="10530" width="8" style="596" customWidth="1"/>
    <col min="10531" max="10533" width="0" style="596" hidden="1" customWidth="1"/>
    <col min="10534" max="10758" width="9.140625" style="596"/>
    <col min="10759" max="10759" width="6.42578125" style="596" customWidth="1"/>
    <col min="10760" max="10760" width="26.42578125" style="596" customWidth="1"/>
    <col min="10761" max="10762" width="8.42578125" style="596" customWidth="1"/>
    <col min="10763" max="10763" width="9" style="596" customWidth="1"/>
    <col min="10764" max="10764" width="12.42578125" style="596" customWidth="1"/>
    <col min="10765" max="10765" width="10.42578125" style="596" customWidth="1"/>
    <col min="10766" max="10766" width="11" style="596" customWidth="1"/>
    <col min="10767" max="10768" width="12.42578125" style="596" customWidth="1"/>
    <col min="10769" max="10769" width="9.42578125" style="596" customWidth="1"/>
    <col min="10770" max="10772" width="10.42578125" style="596" customWidth="1"/>
    <col min="10773" max="10773" width="9.42578125" style="596" customWidth="1"/>
    <col min="10774" max="10774" width="8.42578125" style="596" customWidth="1"/>
    <col min="10775" max="10775" width="7.140625" style="596" customWidth="1"/>
    <col min="10776" max="10776" width="13.42578125" style="596" customWidth="1"/>
    <col min="10777" max="10777" width="9.42578125" style="596" customWidth="1"/>
    <col min="10778" max="10778" width="8.42578125" style="596" customWidth="1"/>
    <col min="10779" max="10779" width="7.140625" style="596" customWidth="1"/>
    <col min="10780" max="10780" width="13.42578125" style="596" customWidth="1"/>
    <col min="10781" max="10781" width="9.42578125" style="596" customWidth="1"/>
    <col min="10782" max="10783" width="8.42578125" style="596" customWidth="1"/>
    <col min="10784" max="10784" width="13.42578125" style="596" customWidth="1"/>
    <col min="10785" max="10785" width="9.42578125" style="596" customWidth="1"/>
    <col min="10786" max="10786" width="8" style="596" customWidth="1"/>
    <col min="10787" max="10789" width="0" style="596" hidden="1" customWidth="1"/>
    <col min="10790" max="11014" width="9.140625" style="596"/>
    <col min="11015" max="11015" width="6.42578125" style="596" customWidth="1"/>
    <col min="11016" max="11016" width="26.42578125" style="596" customWidth="1"/>
    <col min="11017" max="11018" width="8.42578125" style="596" customWidth="1"/>
    <col min="11019" max="11019" width="9" style="596" customWidth="1"/>
    <col min="11020" max="11020" width="12.42578125" style="596" customWidth="1"/>
    <col min="11021" max="11021" width="10.42578125" style="596" customWidth="1"/>
    <col min="11022" max="11022" width="11" style="596" customWidth="1"/>
    <col min="11023" max="11024" width="12.42578125" style="596" customWidth="1"/>
    <col min="11025" max="11025" width="9.42578125" style="596" customWidth="1"/>
    <col min="11026" max="11028" width="10.42578125" style="596" customWidth="1"/>
    <col min="11029" max="11029" width="9.42578125" style="596" customWidth="1"/>
    <col min="11030" max="11030" width="8.42578125" style="596" customWidth="1"/>
    <col min="11031" max="11031" width="7.140625" style="596" customWidth="1"/>
    <col min="11032" max="11032" width="13.42578125" style="596" customWidth="1"/>
    <col min="11033" max="11033" width="9.42578125" style="596" customWidth="1"/>
    <col min="11034" max="11034" width="8.42578125" style="596" customWidth="1"/>
    <col min="11035" max="11035" width="7.140625" style="596" customWidth="1"/>
    <col min="11036" max="11036" width="13.42578125" style="596" customWidth="1"/>
    <col min="11037" max="11037" width="9.42578125" style="596" customWidth="1"/>
    <col min="11038" max="11039" width="8.42578125" style="596" customWidth="1"/>
    <col min="11040" max="11040" width="13.42578125" style="596" customWidth="1"/>
    <col min="11041" max="11041" width="9.42578125" style="596" customWidth="1"/>
    <col min="11042" max="11042" width="8" style="596" customWidth="1"/>
    <col min="11043" max="11045" width="0" style="596" hidden="1" customWidth="1"/>
    <col min="11046" max="11270" width="9.140625" style="596"/>
    <col min="11271" max="11271" width="6.42578125" style="596" customWidth="1"/>
    <col min="11272" max="11272" width="26.42578125" style="596" customWidth="1"/>
    <col min="11273" max="11274" width="8.42578125" style="596" customWidth="1"/>
    <col min="11275" max="11275" width="9" style="596" customWidth="1"/>
    <col min="11276" max="11276" width="12.42578125" style="596" customWidth="1"/>
    <col min="11277" max="11277" width="10.42578125" style="596" customWidth="1"/>
    <col min="11278" max="11278" width="11" style="596" customWidth="1"/>
    <col min="11279" max="11280" width="12.42578125" style="596" customWidth="1"/>
    <col min="11281" max="11281" width="9.42578125" style="596" customWidth="1"/>
    <col min="11282" max="11284" width="10.42578125" style="596" customWidth="1"/>
    <col min="11285" max="11285" width="9.42578125" style="596" customWidth="1"/>
    <col min="11286" max="11286" width="8.42578125" style="596" customWidth="1"/>
    <col min="11287" max="11287" width="7.140625" style="596" customWidth="1"/>
    <col min="11288" max="11288" width="13.42578125" style="596" customWidth="1"/>
    <col min="11289" max="11289" width="9.42578125" style="596" customWidth="1"/>
    <col min="11290" max="11290" width="8.42578125" style="596" customWidth="1"/>
    <col min="11291" max="11291" width="7.140625" style="596" customWidth="1"/>
    <col min="11292" max="11292" width="13.42578125" style="596" customWidth="1"/>
    <col min="11293" max="11293" width="9.42578125" style="596" customWidth="1"/>
    <col min="11294" max="11295" width="8.42578125" style="596" customWidth="1"/>
    <col min="11296" max="11296" width="13.42578125" style="596" customWidth="1"/>
    <col min="11297" max="11297" width="9.42578125" style="596" customWidth="1"/>
    <col min="11298" max="11298" width="8" style="596" customWidth="1"/>
    <col min="11299" max="11301" width="0" style="596" hidden="1" customWidth="1"/>
    <col min="11302" max="11526" width="9.140625" style="596"/>
    <col min="11527" max="11527" width="6.42578125" style="596" customWidth="1"/>
    <col min="11528" max="11528" width="26.42578125" style="596" customWidth="1"/>
    <col min="11529" max="11530" width="8.42578125" style="596" customWidth="1"/>
    <col min="11531" max="11531" width="9" style="596" customWidth="1"/>
    <col min="11532" max="11532" width="12.42578125" style="596" customWidth="1"/>
    <col min="11533" max="11533" width="10.42578125" style="596" customWidth="1"/>
    <col min="11534" max="11534" width="11" style="596" customWidth="1"/>
    <col min="11535" max="11536" width="12.42578125" style="596" customWidth="1"/>
    <col min="11537" max="11537" width="9.42578125" style="596" customWidth="1"/>
    <col min="11538" max="11540" width="10.42578125" style="596" customWidth="1"/>
    <col min="11541" max="11541" width="9.42578125" style="596" customWidth="1"/>
    <col min="11542" max="11542" width="8.42578125" style="596" customWidth="1"/>
    <col min="11543" max="11543" width="7.140625" style="596" customWidth="1"/>
    <col min="11544" max="11544" width="13.42578125" style="596" customWidth="1"/>
    <col min="11545" max="11545" width="9.42578125" style="596" customWidth="1"/>
    <col min="11546" max="11546" width="8.42578125" style="596" customWidth="1"/>
    <col min="11547" max="11547" width="7.140625" style="596" customWidth="1"/>
    <col min="11548" max="11548" width="13.42578125" style="596" customWidth="1"/>
    <col min="11549" max="11549" width="9.42578125" style="596" customWidth="1"/>
    <col min="11550" max="11551" width="8.42578125" style="596" customWidth="1"/>
    <col min="11552" max="11552" width="13.42578125" style="596" customWidth="1"/>
    <col min="11553" max="11553" width="9.42578125" style="596" customWidth="1"/>
    <col min="11554" max="11554" width="8" style="596" customWidth="1"/>
    <col min="11555" max="11557" width="0" style="596" hidden="1" customWidth="1"/>
    <col min="11558" max="11782" width="9.140625" style="596"/>
    <col min="11783" max="11783" width="6.42578125" style="596" customWidth="1"/>
    <col min="11784" max="11784" width="26.42578125" style="596" customWidth="1"/>
    <col min="11785" max="11786" width="8.42578125" style="596" customWidth="1"/>
    <col min="11787" max="11787" width="9" style="596" customWidth="1"/>
    <col min="11788" max="11788" width="12.42578125" style="596" customWidth="1"/>
    <col min="11789" max="11789" width="10.42578125" style="596" customWidth="1"/>
    <col min="11790" max="11790" width="11" style="596" customWidth="1"/>
    <col min="11791" max="11792" width="12.42578125" style="596" customWidth="1"/>
    <col min="11793" max="11793" width="9.42578125" style="596" customWidth="1"/>
    <col min="11794" max="11796" width="10.42578125" style="596" customWidth="1"/>
    <col min="11797" max="11797" width="9.42578125" style="596" customWidth="1"/>
    <col min="11798" max="11798" width="8.42578125" style="596" customWidth="1"/>
    <col min="11799" max="11799" width="7.140625" style="596" customWidth="1"/>
    <col min="11800" max="11800" width="13.42578125" style="596" customWidth="1"/>
    <col min="11801" max="11801" width="9.42578125" style="596" customWidth="1"/>
    <col min="11802" max="11802" width="8.42578125" style="596" customWidth="1"/>
    <col min="11803" max="11803" width="7.140625" style="596" customWidth="1"/>
    <col min="11804" max="11804" width="13.42578125" style="596" customWidth="1"/>
    <col min="11805" max="11805" width="9.42578125" style="596" customWidth="1"/>
    <col min="11806" max="11807" width="8.42578125" style="596" customWidth="1"/>
    <col min="11808" max="11808" width="13.42578125" style="596" customWidth="1"/>
    <col min="11809" max="11809" width="9.42578125" style="596" customWidth="1"/>
    <col min="11810" max="11810" width="8" style="596" customWidth="1"/>
    <col min="11811" max="11813" width="0" style="596" hidden="1" customWidth="1"/>
    <col min="11814" max="12038" width="9.140625" style="596"/>
    <col min="12039" max="12039" width="6.42578125" style="596" customWidth="1"/>
    <col min="12040" max="12040" width="26.42578125" style="596" customWidth="1"/>
    <col min="12041" max="12042" width="8.42578125" style="596" customWidth="1"/>
    <col min="12043" max="12043" width="9" style="596" customWidth="1"/>
    <col min="12044" max="12044" width="12.42578125" style="596" customWidth="1"/>
    <col min="12045" max="12045" width="10.42578125" style="596" customWidth="1"/>
    <col min="12046" max="12046" width="11" style="596" customWidth="1"/>
    <col min="12047" max="12048" width="12.42578125" style="596" customWidth="1"/>
    <col min="12049" max="12049" width="9.42578125" style="596" customWidth="1"/>
    <col min="12050" max="12052" width="10.42578125" style="596" customWidth="1"/>
    <col min="12053" max="12053" width="9.42578125" style="596" customWidth="1"/>
    <col min="12054" max="12054" width="8.42578125" style="596" customWidth="1"/>
    <col min="12055" max="12055" width="7.140625" style="596" customWidth="1"/>
    <col min="12056" max="12056" width="13.42578125" style="596" customWidth="1"/>
    <col min="12057" max="12057" width="9.42578125" style="596" customWidth="1"/>
    <col min="12058" max="12058" width="8.42578125" style="596" customWidth="1"/>
    <col min="12059" max="12059" width="7.140625" style="596" customWidth="1"/>
    <col min="12060" max="12060" width="13.42578125" style="596" customWidth="1"/>
    <col min="12061" max="12061" width="9.42578125" style="596" customWidth="1"/>
    <col min="12062" max="12063" width="8.42578125" style="596" customWidth="1"/>
    <col min="12064" max="12064" width="13.42578125" style="596" customWidth="1"/>
    <col min="12065" max="12065" width="9.42578125" style="596" customWidth="1"/>
    <col min="12066" max="12066" width="8" style="596" customWidth="1"/>
    <col min="12067" max="12069" width="0" style="596" hidden="1" customWidth="1"/>
    <col min="12070" max="12294" width="9.140625" style="596"/>
    <col min="12295" max="12295" width="6.42578125" style="596" customWidth="1"/>
    <col min="12296" max="12296" width="26.42578125" style="596" customWidth="1"/>
    <col min="12297" max="12298" width="8.42578125" style="596" customWidth="1"/>
    <col min="12299" max="12299" width="9" style="596" customWidth="1"/>
    <col min="12300" max="12300" width="12.42578125" style="596" customWidth="1"/>
    <col min="12301" max="12301" width="10.42578125" style="596" customWidth="1"/>
    <col min="12302" max="12302" width="11" style="596" customWidth="1"/>
    <col min="12303" max="12304" width="12.42578125" style="596" customWidth="1"/>
    <col min="12305" max="12305" width="9.42578125" style="596" customWidth="1"/>
    <col min="12306" max="12308" width="10.42578125" style="596" customWidth="1"/>
    <col min="12309" max="12309" width="9.42578125" style="596" customWidth="1"/>
    <col min="12310" max="12310" width="8.42578125" style="596" customWidth="1"/>
    <col min="12311" max="12311" width="7.140625" style="596" customWidth="1"/>
    <col min="12312" max="12312" width="13.42578125" style="596" customWidth="1"/>
    <col min="12313" max="12313" width="9.42578125" style="596" customWidth="1"/>
    <col min="12314" max="12314" width="8.42578125" style="596" customWidth="1"/>
    <col min="12315" max="12315" width="7.140625" style="596" customWidth="1"/>
    <col min="12316" max="12316" width="13.42578125" style="596" customWidth="1"/>
    <col min="12317" max="12317" width="9.42578125" style="596" customWidth="1"/>
    <col min="12318" max="12319" width="8.42578125" style="596" customWidth="1"/>
    <col min="12320" max="12320" width="13.42578125" style="596" customWidth="1"/>
    <col min="12321" max="12321" width="9.42578125" style="596" customWidth="1"/>
    <col min="12322" max="12322" width="8" style="596" customWidth="1"/>
    <col min="12323" max="12325" width="0" style="596" hidden="1" customWidth="1"/>
    <col min="12326" max="12550" width="9.140625" style="596"/>
    <col min="12551" max="12551" width="6.42578125" style="596" customWidth="1"/>
    <col min="12552" max="12552" width="26.42578125" style="596" customWidth="1"/>
    <col min="12553" max="12554" width="8.42578125" style="596" customWidth="1"/>
    <col min="12555" max="12555" width="9" style="596" customWidth="1"/>
    <col min="12556" max="12556" width="12.42578125" style="596" customWidth="1"/>
    <col min="12557" max="12557" width="10.42578125" style="596" customWidth="1"/>
    <col min="12558" max="12558" width="11" style="596" customWidth="1"/>
    <col min="12559" max="12560" width="12.42578125" style="596" customWidth="1"/>
    <col min="12561" max="12561" width="9.42578125" style="596" customWidth="1"/>
    <col min="12562" max="12564" width="10.42578125" style="596" customWidth="1"/>
    <col min="12565" max="12565" width="9.42578125" style="596" customWidth="1"/>
    <col min="12566" max="12566" width="8.42578125" style="596" customWidth="1"/>
    <col min="12567" max="12567" width="7.140625" style="596" customWidth="1"/>
    <col min="12568" max="12568" width="13.42578125" style="596" customWidth="1"/>
    <col min="12569" max="12569" width="9.42578125" style="596" customWidth="1"/>
    <col min="12570" max="12570" width="8.42578125" style="596" customWidth="1"/>
    <col min="12571" max="12571" width="7.140625" style="596" customWidth="1"/>
    <col min="12572" max="12572" width="13.42578125" style="596" customWidth="1"/>
    <col min="12573" max="12573" width="9.42578125" style="596" customWidth="1"/>
    <col min="12574" max="12575" width="8.42578125" style="596" customWidth="1"/>
    <col min="12576" max="12576" width="13.42578125" style="596" customWidth="1"/>
    <col min="12577" max="12577" width="9.42578125" style="596" customWidth="1"/>
    <col min="12578" max="12578" width="8" style="596" customWidth="1"/>
    <col min="12579" max="12581" width="0" style="596" hidden="1" customWidth="1"/>
    <col min="12582" max="12806" width="9.140625" style="596"/>
    <col min="12807" max="12807" width="6.42578125" style="596" customWidth="1"/>
    <col min="12808" max="12808" width="26.42578125" style="596" customWidth="1"/>
    <col min="12809" max="12810" width="8.42578125" style="596" customWidth="1"/>
    <col min="12811" max="12811" width="9" style="596" customWidth="1"/>
    <col min="12812" max="12812" width="12.42578125" style="596" customWidth="1"/>
    <col min="12813" max="12813" width="10.42578125" style="596" customWidth="1"/>
    <col min="12814" max="12814" width="11" style="596" customWidth="1"/>
    <col min="12815" max="12816" width="12.42578125" style="596" customWidth="1"/>
    <col min="12817" max="12817" width="9.42578125" style="596" customWidth="1"/>
    <col min="12818" max="12820" width="10.42578125" style="596" customWidth="1"/>
    <col min="12821" max="12821" width="9.42578125" style="596" customWidth="1"/>
    <col min="12822" max="12822" width="8.42578125" style="596" customWidth="1"/>
    <col min="12823" max="12823" width="7.140625" style="596" customWidth="1"/>
    <col min="12824" max="12824" width="13.42578125" style="596" customWidth="1"/>
    <col min="12825" max="12825" width="9.42578125" style="596" customWidth="1"/>
    <col min="12826" max="12826" width="8.42578125" style="596" customWidth="1"/>
    <col min="12827" max="12827" width="7.140625" style="596" customWidth="1"/>
    <col min="12828" max="12828" width="13.42578125" style="596" customWidth="1"/>
    <col min="12829" max="12829" width="9.42578125" style="596" customWidth="1"/>
    <col min="12830" max="12831" width="8.42578125" style="596" customWidth="1"/>
    <col min="12832" max="12832" width="13.42578125" style="596" customWidth="1"/>
    <col min="12833" max="12833" width="9.42578125" style="596" customWidth="1"/>
    <col min="12834" max="12834" width="8" style="596" customWidth="1"/>
    <col min="12835" max="12837" width="0" style="596" hidden="1" customWidth="1"/>
    <col min="12838" max="13062" width="9.140625" style="596"/>
    <col min="13063" max="13063" width="6.42578125" style="596" customWidth="1"/>
    <col min="13064" max="13064" width="26.42578125" style="596" customWidth="1"/>
    <col min="13065" max="13066" width="8.42578125" style="596" customWidth="1"/>
    <col min="13067" max="13067" width="9" style="596" customWidth="1"/>
    <col min="13068" max="13068" width="12.42578125" style="596" customWidth="1"/>
    <col min="13069" max="13069" width="10.42578125" style="596" customWidth="1"/>
    <col min="13070" max="13070" width="11" style="596" customWidth="1"/>
    <col min="13071" max="13072" width="12.42578125" style="596" customWidth="1"/>
    <col min="13073" max="13073" width="9.42578125" style="596" customWidth="1"/>
    <col min="13074" max="13076" width="10.42578125" style="596" customWidth="1"/>
    <col min="13077" max="13077" width="9.42578125" style="596" customWidth="1"/>
    <col min="13078" max="13078" width="8.42578125" style="596" customWidth="1"/>
    <col min="13079" max="13079" width="7.140625" style="596" customWidth="1"/>
    <col min="13080" max="13080" width="13.42578125" style="596" customWidth="1"/>
    <col min="13081" max="13081" width="9.42578125" style="596" customWidth="1"/>
    <col min="13082" max="13082" width="8.42578125" style="596" customWidth="1"/>
    <col min="13083" max="13083" width="7.140625" style="596" customWidth="1"/>
    <col min="13084" max="13084" width="13.42578125" style="596" customWidth="1"/>
    <col min="13085" max="13085" width="9.42578125" style="596" customWidth="1"/>
    <col min="13086" max="13087" width="8.42578125" style="596" customWidth="1"/>
    <col min="13088" max="13088" width="13.42578125" style="596" customWidth="1"/>
    <col min="13089" max="13089" width="9.42578125" style="596" customWidth="1"/>
    <col min="13090" max="13090" width="8" style="596" customWidth="1"/>
    <col min="13091" max="13093" width="0" style="596" hidden="1" customWidth="1"/>
    <col min="13094" max="13318" width="9.140625" style="596"/>
    <col min="13319" max="13319" width="6.42578125" style="596" customWidth="1"/>
    <col min="13320" max="13320" width="26.42578125" style="596" customWidth="1"/>
    <col min="13321" max="13322" width="8.42578125" style="596" customWidth="1"/>
    <col min="13323" max="13323" width="9" style="596" customWidth="1"/>
    <col min="13324" max="13324" width="12.42578125" style="596" customWidth="1"/>
    <col min="13325" max="13325" width="10.42578125" style="596" customWidth="1"/>
    <col min="13326" max="13326" width="11" style="596" customWidth="1"/>
    <col min="13327" max="13328" width="12.42578125" style="596" customWidth="1"/>
    <col min="13329" max="13329" width="9.42578125" style="596" customWidth="1"/>
    <col min="13330" max="13332" width="10.42578125" style="596" customWidth="1"/>
    <col min="13333" max="13333" width="9.42578125" style="596" customWidth="1"/>
    <col min="13334" max="13334" width="8.42578125" style="596" customWidth="1"/>
    <col min="13335" max="13335" width="7.140625" style="596" customWidth="1"/>
    <col min="13336" max="13336" width="13.42578125" style="596" customWidth="1"/>
    <col min="13337" max="13337" width="9.42578125" style="596" customWidth="1"/>
    <col min="13338" max="13338" width="8.42578125" style="596" customWidth="1"/>
    <col min="13339" max="13339" width="7.140625" style="596" customWidth="1"/>
    <col min="13340" max="13340" width="13.42578125" style="596" customWidth="1"/>
    <col min="13341" max="13341" width="9.42578125" style="596" customWidth="1"/>
    <col min="13342" max="13343" width="8.42578125" style="596" customWidth="1"/>
    <col min="13344" max="13344" width="13.42578125" style="596" customWidth="1"/>
    <col min="13345" max="13345" width="9.42578125" style="596" customWidth="1"/>
    <col min="13346" max="13346" width="8" style="596" customWidth="1"/>
    <col min="13347" max="13349" width="0" style="596" hidden="1" customWidth="1"/>
    <col min="13350" max="13574" width="9.140625" style="596"/>
    <col min="13575" max="13575" width="6.42578125" style="596" customWidth="1"/>
    <col min="13576" max="13576" width="26.42578125" style="596" customWidth="1"/>
    <col min="13577" max="13578" width="8.42578125" style="596" customWidth="1"/>
    <col min="13579" max="13579" width="9" style="596" customWidth="1"/>
    <col min="13580" max="13580" width="12.42578125" style="596" customWidth="1"/>
    <col min="13581" max="13581" width="10.42578125" style="596" customWidth="1"/>
    <col min="13582" max="13582" width="11" style="596" customWidth="1"/>
    <col min="13583" max="13584" width="12.42578125" style="596" customWidth="1"/>
    <col min="13585" max="13585" width="9.42578125" style="596" customWidth="1"/>
    <col min="13586" max="13588" width="10.42578125" style="596" customWidth="1"/>
    <col min="13589" max="13589" width="9.42578125" style="596" customWidth="1"/>
    <col min="13590" max="13590" width="8.42578125" style="596" customWidth="1"/>
    <col min="13591" max="13591" width="7.140625" style="596" customWidth="1"/>
    <col min="13592" max="13592" width="13.42578125" style="596" customWidth="1"/>
    <col min="13593" max="13593" width="9.42578125" style="596" customWidth="1"/>
    <col min="13594" max="13594" width="8.42578125" style="596" customWidth="1"/>
    <col min="13595" max="13595" width="7.140625" style="596" customWidth="1"/>
    <col min="13596" max="13596" width="13.42578125" style="596" customWidth="1"/>
    <col min="13597" max="13597" width="9.42578125" style="596" customWidth="1"/>
    <col min="13598" max="13599" width="8.42578125" style="596" customWidth="1"/>
    <col min="13600" max="13600" width="13.42578125" style="596" customWidth="1"/>
    <col min="13601" max="13601" width="9.42578125" style="596" customWidth="1"/>
    <col min="13602" max="13602" width="8" style="596" customWidth="1"/>
    <col min="13603" max="13605" width="0" style="596" hidden="1" customWidth="1"/>
    <col min="13606" max="13830" width="9.140625" style="596"/>
    <col min="13831" max="13831" width="6.42578125" style="596" customWidth="1"/>
    <col min="13832" max="13832" width="26.42578125" style="596" customWidth="1"/>
    <col min="13833" max="13834" width="8.42578125" style="596" customWidth="1"/>
    <col min="13835" max="13835" width="9" style="596" customWidth="1"/>
    <col min="13836" max="13836" width="12.42578125" style="596" customWidth="1"/>
    <col min="13837" max="13837" width="10.42578125" style="596" customWidth="1"/>
    <col min="13838" max="13838" width="11" style="596" customWidth="1"/>
    <col min="13839" max="13840" width="12.42578125" style="596" customWidth="1"/>
    <col min="13841" max="13841" width="9.42578125" style="596" customWidth="1"/>
    <col min="13842" max="13844" width="10.42578125" style="596" customWidth="1"/>
    <col min="13845" max="13845" width="9.42578125" style="596" customWidth="1"/>
    <col min="13846" max="13846" width="8.42578125" style="596" customWidth="1"/>
    <col min="13847" max="13847" width="7.140625" style="596" customWidth="1"/>
    <col min="13848" max="13848" width="13.42578125" style="596" customWidth="1"/>
    <col min="13849" max="13849" width="9.42578125" style="596" customWidth="1"/>
    <col min="13850" max="13850" width="8.42578125" style="596" customWidth="1"/>
    <col min="13851" max="13851" width="7.140625" style="596" customWidth="1"/>
    <col min="13852" max="13852" width="13.42578125" style="596" customWidth="1"/>
    <col min="13853" max="13853" width="9.42578125" style="596" customWidth="1"/>
    <col min="13854" max="13855" width="8.42578125" style="596" customWidth="1"/>
    <col min="13856" max="13856" width="13.42578125" style="596" customWidth="1"/>
    <col min="13857" max="13857" width="9.42578125" style="596" customWidth="1"/>
    <col min="13858" max="13858" width="8" style="596" customWidth="1"/>
    <col min="13859" max="13861" width="0" style="596" hidden="1" customWidth="1"/>
    <col min="13862" max="14086" width="9.140625" style="596"/>
    <col min="14087" max="14087" width="6.42578125" style="596" customWidth="1"/>
    <col min="14088" max="14088" width="26.42578125" style="596" customWidth="1"/>
    <col min="14089" max="14090" width="8.42578125" style="596" customWidth="1"/>
    <col min="14091" max="14091" width="9" style="596" customWidth="1"/>
    <col min="14092" max="14092" width="12.42578125" style="596" customWidth="1"/>
    <col min="14093" max="14093" width="10.42578125" style="596" customWidth="1"/>
    <col min="14094" max="14094" width="11" style="596" customWidth="1"/>
    <col min="14095" max="14096" width="12.42578125" style="596" customWidth="1"/>
    <col min="14097" max="14097" width="9.42578125" style="596" customWidth="1"/>
    <col min="14098" max="14100" width="10.42578125" style="596" customWidth="1"/>
    <col min="14101" max="14101" width="9.42578125" style="596" customWidth="1"/>
    <col min="14102" max="14102" width="8.42578125" style="596" customWidth="1"/>
    <col min="14103" max="14103" width="7.140625" style="596" customWidth="1"/>
    <col min="14104" max="14104" width="13.42578125" style="596" customWidth="1"/>
    <col min="14105" max="14105" width="9.42578125" style="596" customWidth="1"/>
    <col min="14106" max="14106" width="8.42578125" style="596" customWidth="1"/>
    <col min="14107" max="14107" width="7.140625" style="596" customWidth="1"/>
    <col min="14108" max="14108" width="13.42578125" style="596" customWidth="1"/>
    <col min="14109" max="14109" width="9.42578125" style="596" customWidth="1"/>
    <col min="14110" max="14111" width="8.42578125" style="596" customWidth="1"/>
    <col min="14112" max="14112" width="13.42578125" style="596" customWidth="1"/>
    <col min="14113" max="14113" width="9.42578125" style="596" customWidth="1"/>
    <col min="14114" max="14114" width="8" style="596" customWidth="1"/>
    <col min="14115" max="14117" width="0" style="596" hidden="1" customWidth="1"/>
    <col min="14118" max="14342" width="9.140625" style="596"/>
    <col min="14343" max="14343" width="6.42578125" style="596" customWidth="1"/>
    <col min="14344" max="14344" width="26.42578125" style="596" customWidth="1"/>
    <col min="14345" max="14346" width="8.42578125" style="596" customWidth="1"/>
    <col min="14347" max="14347" width="9" style="596" customWidth="1"/>
    <col min="14348" max="14348" width="12.42578125" style="596" customWidth="1"/>
    <col min="14349" max="14349" width="10.42578125" style="596" customWidth="1"/>
    <col min="14350" max="14350" width="11" style="596" customWidth="1"/>
    <col min="14351" max="14352" width="12.42578125" style="596" customWidth="1"/>
    <col min="14353" max="14353" width="9.42578125" style="596" customWidth="1"/>
    <col min="14354" max="14356" width="10.42578125" style="596" customWidth="1"/>
    <col min="14357" max="14357" width="9.42578125" style="596" customWidth="1"/>
    <col min="14358" max="14358" width="8.42578125" style="596" customWidth="1"/>
    <col min="14359" max="14359" width="7.140625" style="596" customWidth="1"/>
    <col min="14360" max="14360" width="13.42578125" style="596" customWidth="1"/>
    <col min="14361" max="14361" width="9.42578125" style="596" customWidth="1"/>
    <col min="14362" max="14362" width="8.42578125" style="596" customWidth="1"/>
    <col min="14363" max="14363" width="7.140625" style="596" customWidth="1"/>
    <col min="14364" max="14364" width="13.42578125" style="596" customWidth="1"/>
    <col min="14365" max="14365" width="9.42578125" style="596" customWidth="1"/>
    <col min="14366" max="14367" width="8.42578125" style="596" customWidth="1"/>
    <col min="14368" max="14368" width="13.42578125" style="596" customWidth="1"/>
    <col min="14369" max="14369" width="9.42578125" style="596" customWidth="1"/>
    <col min="14370" max="14370" width="8" style="596" customWidth="1"/>
    <col min="14371" max="14373" width="0" style="596" hidden="1" customWidth="1"/>
    <col min="14374" max="14598" width="9.140625" style="596"/>
    <col min="14599" max="14599" width="6.42578125" style="596" customWidth="1"/>
    <col min="14600" max="14600" width="26.42578125" style="596" customWidth="1"/>
    <col min="14601" max="14602" width="8.42578125" style="596" customWidth="1"/>
    <col min="14603" max="14603" width="9" style="596" customWidth="1"/>
    <col min="14604" max="14604" width="12.42578125" style="596" customWidth="1"/>
    <col min="14605" max="14605" width="10.42578125" style="596" customWidth="1"/>
    <col min="14606" max="14606" width="11" style="596" customWidth="1"/>
    <col min="14607" max="14608" width="12.42578125" style="596" customWidth="1"/>
    <col min="14609" max="14609" width="9.42578125" style="596" customWidth="1"/>
    <col min="14610" max="14612" width="10.42578125" style="596" customWidth="1"/>
    <col min="14613" max="14613" width="9.42578125" style="596" customWidth="1"/>
    <col min="14614" max="14614" width="8.42578125" style="596" customWidth="1"/>
    <col min="14615" max="14615" width="7.140625" style="596" customWidth="1"/>
    <col min="14616" max="14616" width="13.42578125" style="596" customWidth="1"/>
    <col min="14617" max="14617" width="9.42578125" style="596" customWidth="1"/>
    <col min="14618" max="14618" width="8.42578125" style="596" customWidth="1"/>
    <col min="14619" max="14619" width="7.140625" style="596" customWidth="1"/>
    <col min="14620" max="14620" width="13.42578125" style="596" customWidth="1"/>
    <col min="14621" max="14621" width="9.42578125" style="596" customWidth="1"/>
    <col min="14622" max="14623" width="8.42578125" style="596" customWidth="1"/>
    <col min="14624" max="14624" width="13.42578125" style="596" customWidth="1"/>
    <col min="14625" max="14625" width="9.42578125" style="596" customWidth="1"/>
    <col min="14626" max="14626" width="8" style="596" customWidth="1"/>
    <col min="14627" max="14629" width="0" style="596" hidden="1" customWidth="1"/>
    <col min="14630" max="14854" width="9.140625" style="596"/>
    <col min="14855" max="14855" width="6.42578125" style="596" customWidth="1"/>
    <col min="14856" max="14856" width="26.42578125" style="596" customWidth="1"/>
    <col min="14857" max="14858" width="8.42578125" style="596" customWidth="1"/>
    <col min="14859" max="14859" width="9" style="596" customWidth="1"/>
    <col min="14860" max="14860" width="12.42578125" style="596" customWidth="1"/>
    <col min="14861" max="14861" width="10.42578125" style="596" customWidth="1"/>
    <col min="14862" max="14862" width="11" style="596" customWidth="1"/>
    <col min="14863" max="14864" width="12.42578125" style="596" customWidth="1"/>
    <col min="14865" max="14865" width="9.42578125" style="596" customWidth="1"/>
    <col min="14866" max="14868" width="10.42578125" style="596" customWidth="1"/>
    <col min="14869" max="14869" width="9.42578125" style="596" customWidth="1"/>
    <col min="14870" max="14870" width="8.42578125" style="596" customWidth="1"/>
    <col min="14871" max="14871" width="7.140625" style="596" customWidth="1"/>
    <col min="14872" max="14872" width="13.42578125" style="596" customWidth="1"/>
    <col min="14873" max="14873" width="9.42578125" style="596" customWidth="1"/>
    <col min="14874" max="14874" width="8.42578125" style="596" customWidth="1"/>
    <col min="14875" max="14875" width="7.140625" style="596" customWidth="1"/>
    <col min="14876" max="14876" width="13.42578125" style="596" customWidth="1"/>
    <col min="14877" max="14877" width="9.42578125" style="596" customWidth="1"/>
    <col min="14878" max="14879" width="8.42578125" style="596" customWidth="1"/>
    <col min="14880" max="14880" width="13.42578125" style="596" customWidth="1"/>
    <col min="14881" max="14881" width="9.42578125" style="596" customWidth="1"/>
    <col min="14882" max="14882" width="8" style="596" customWidth="1"/>
    <col min="14883" max="14885" width="0" style="596" hidden="1" customWidth="1"/>
    <col min="14886" max="15110" width="9.140625" style="596"/>
    <col min="15111" max="15111" width="6.42578125" style="596" customWidth="1"/>
    <col min="15112" max="15112" width="26.42578125" style="596" customWidth="1"/>
    <col min="15113" max="15114" width="8.42578125" style="596" customWidth="1"/>
    <col min="15115" max="15115" width="9" style="596" customWidth="1"/>
    <col min="15116" max="15116" width="12.42578125" style="596" customWidth="1"/>
    <col min="15117" max="15117" width="10.42578125" style="596" customWidth="1"/>
    <col min="15118" max="15118" width="11" style="596" customWidth="1"/>
    <col min="15119" max="15120" width="12.42578125" style="596" customWidth="1"/>
    <col min="15121" max="15121" width="9.42578125" style="596" customWidth="1"/>
    <col min="15122" max="15124" width="10.42578125" style="596" customWidth="1"/>
    <col min="15125" max="15125" width="9.42578125" style="596" customWidth="1"/>
    <col min="15126" max="15126" width="8.42578125" style="596" customWidth="1"/>
    <col min="15127" max="15127" width="7.140625" style="596" customWidth="1"/>
    <col min="15128" max="15128" width="13.42578125" style="596" customWidth="1"/>
    <col min="15129" max="15129" width="9.42578125" style="596" customWidth="1"/>
    <col min="15130" max="15130" width="8.42578125" style="596" customWidth="1"/>
    <col min="15131" max="15131" width="7.140625" style="596" customWidth="1"/>
    <col min="15132" max="15132" width="13.42578125" style="596" customWidth="1"/>
    <col min="15133" max="15133" width="9.42578125" style="596" customWidth="1"/>
    <col min="15134" max="15135" width="8.42578125" style="596" customWidth="1"/>
    <col min="15136" max="15136" width="13.42578125" style="596" customWidth="1"/>
    <col min="15137" max="15137" width="9.42578125" style="596" customWidth="1"/>
    <col min="15138" max="15138" width="8" style="596" customWidth="1"/>
    <col min="15139" max="15141" width="0" style="596" hidden="1" customWidth="1"/>
    <col min="15142" max="15366" width="9.140625" style="596"/>
    <col min="15367" max="15367" width="6.42578125" style="596" customWidth="1"/>
    <col min="15368" max="15368" width="26.42578125" style="596" customWidth="1"/>
    <col min="15369" max="15370" width="8.42578125" style="596" customWidth="1"/>
    <col min="15371" max="15371" width="9" style="596" customWidth="1"/>
    <col min="15372" max="15372" width="12.42578125" style="596" customWidth="1"/>
    <col min="15373" max="15373" width="10.42578125" style="596" customWidth="1"/>
    <col min="15374" max="15374" width="11" style="596" customWidth="1"/>
    <col min="15375" max="15376" width="12.42578125" style="596" customWidth="1"/>
    <col min="15377" max="15377" width="9.42578125" style="596" customWidth="1"/>
    <col min="15378" max="15380" width="10.42578125" style="596" customWidth="1"/>
    <col min="15381" max="15381" width="9.42578125" style="596" customWidth="1"/>
    <col min="15382" max="15382" width="8.42578125" style="596" customWidth="1"/>
    <col min="15383" max="15383" width="7.140625" style="596" customWidth="1"/>
    <col min="15384" max="15384" width="13.42578125" style="596" customWidth="1"/>
    <col min="15385" max="15385" width="9.42578125" style="596" customWidth="1"/>
    <col min="15386" max="15386" width="8.42578125" style="596" customWidth="1"/>
    <col min="15387" max="15387" width="7.140625" style="596" customWidth="1"/>
    <col min="15388" max="15388" width="13.42578125" style="596" customWidth="1"/>
    <col min="15389" max="15389" width="9.42578125" style="596" customWidth="1"/>
    <col min="15390" max="15391" width="8.42578125" style="596" customWidth="1"/>
    <col min="15392" max="15392" width="13.42578125" style="596" customWidth="1"/>
    <col min="15393" max="15393" width="9.42578125" style="596" customWidth="1"/>
    <col min="15394" max="15394" width="8" style="596" customWidth="1"/>
    <col min="15395" max="15397" width="0" style="596" hidden="1" customWidth="1"/>
    <col min="15398" max="15622" width="9.140625" style="596"/>
    <col min="15623" max="15623" width="6.42578125" style="596" customWidth="1"/>
    <col min="15624" max="15624" width="26.42578125" style="596" customWidth="1"/>
    <col min="15625" max="15626" width="8.42578125" style="596" customWidth="1"/>
    <col min="15627" max="15627" width="9" style="596" customWidth="1"/>
    <col min="15628" max="15628" width="12.42578125" style="596" customWidth="1"/>
    <col min="15629" max="15629" width="10.42578125" style="596" customWidth="1"/>
    <col min="15630" max="15630" width="11" style="596" customWidth="1"/>
    <col min="15631" max="15632" width="12.42578125" style="596" customWidth="1"/>
    <col min="15633" max="15633" width="9.42578125" style="596" customWidth="1"/>
    <col min="15634" max="15636" width="10.42578125" style="596" customWidth="1"/>
    <col min="15637" max="15637" width="9.42578125" style="596" customWidth="1"/>
    <col min="15638" max="15638" width="8.42578125" style="596" customWidth="1"/>
    <col min="15639" max="15639" width="7.140625" style="596" customWidth="1"/>
    <col min="15640" max="15640" width="13.42578125" style="596" customWidth="1"/>
    <col min="15641" max="15641" width="9.42578125" style="596" customWidth="1"/>
    <col min="15642" max="15642" width="8.42578125" style="596" customWidth="1"/>
    <col min="15643" max="15643" width="7.140625" style="596" customWidth="1"/>
    <col min="15644" max="15644" width="13.42578125" style="596" customWidth="1"/>
    <col min="15645" max="15645" width="9.42578125" style="596" customWidth="1"/>
    <col min="15646" max="15647" width="8.42578125" style="596" customWidth="1"/>
    <col min="15648" max="15648" width="13.42578125" style="596" customWidth="1"/>
    <col min="15649" max="15649" width="9.42578125" style="596" customWidth="1"/>
    <col min="15650" max="15650" width="8" style="596" customWidth="1"/>
    <col min="15651" max="15653" width="0" style="596" hidden="1" customWidth="1"/>
    <col min="15654" max="15878" width="9.140625" style="596"/>
    <col min="15879" max="15879" width="6.42578125" style="596" customWidth="1"/>
    <col min="15880" max="15880" width="26.42578125" style="596" customWidth="1"/>
    <col min="15881" max="15882" width="8.42578125" style="596" customWidth="1"/>
    <col min="15883" max="15883" width="9" style="596" customWidth="1"/>
    <col min="15884" max="15884" width="12.42578125" style="596" customWidth="1"/>
    <col min="15885" max="15885" width="10.42578125" style="596" customWidth="1"/>
    <col min="15886" max="15886" width="11" style="596" customWidth="1"/>
    <col min="15887" max="15888" width="12.42578125" style="596" customWidth="1"/>
    <col min="15889" max="15889" width="9.42578125" style="596" customWidth="1"/>
    <col min="15890" max="15892" width="10.42578125" style="596" customWidth="1"/>
    <col min="15893" max="15893" width="9.42578125" style="596" customWidth="1"/>
    <col min="15894" max="15894" width="8.42578125" style="596" customWidth="1"/>
    <col min="15895" max="15895" width="7.140625" style="596" customWidth="1"/>
    <col min="15896" max="15896" width="13.42578125" style="596" customWidth="1"/>
    <col min="15897" max="15897" width="9.42578125" style="596" customWidth="1"/>
    <col min="15898" max="15898" width="8.42578125" style="596" customWidth="1"/>
    <col min="15899" max="15899" width="7.140625" style="596" customWidth="1"/>
    <col min="15900" max="15900" width="13.42578125" style="596" customWidth="1"/>
    <col min="15901" max="15901" width="9.42578125" style="596" customWidth="1"/>
    <col min="15902" max="15903" width="8.42578125" style="596" customWidth="1"/>
    <col min="15904" max="15904" width="13.42578125" style="596" customWidth="1"/>
    <col min="15905" max="15905" width="9.42578125" style="596" customWidth="1"/>
    <col min="15906" max="15906" width="8" style="596" customWidth="1"/>
    <col min="15907" max="15909" width="0" style="596" hidden="1" customWidth="1"/>
    <col min="15910" max="16134" width="9.140625" style="596"/>
    <col min="16135" max="16135" width="6.42578125" style="596" customWidth="1"/>
    <col min="16136" max="16136" width="26.42578125" style="596" customWidth="1"/>
    <col min="16137" max="16138" width="8.42578125" style="596" customWidth="1"/>
    <col min="16139" max="16139" width="9" style="596" customWidth="1"/>
    <col min="16140" max="16140" width="12.42578125" style="596" customWidth="1"/>
    <col min="16141" max="16141" width="10.42578125" style="596" customWidth="1"/>
    <col min="16142" max="16142" width="11" style="596" customWidth="1"/>
    <col min="16143" max="16144" width="12.42578125" style="596" customWidth="1"/>
    <col min="16145" max="16145" width="9.42578125" style="596" customWidth="1"/>
    <col min="16146" max="16148" width="10.42578125" style="596" customWidth="1"/>
    <col min="16149" max="16149" width="9.42578125" style="596" customWidth="1"/>
    <col min="16150" max="16150" width="8.42578125" style="596" customWidth="1"/>
    <col min="16151" max="16151" width="7.140625" style="596" customWidth="1"/>
    <col min="16152" max="16152" width="13.42578125" style="596" customWidth="1"/>
    <col min="16153" max="16153" width="9.42578125" style="596" customWidth="1"/>
    <col min="16154" max="16154" width="8.42578125" style="596" customWidth="1"/>
    <col min="16155" max="16155" width="7.140625" style="596" customWidth="1"/>
    <col min="16156" max="16156" width="13.42578125" style="596" customWidth="1"/>
    <col min="16157" max="16157" width="9.42578125" style="596" customWidth="1"/>
    <col min="16158" max="16159" width="8.42578125" style="596" customWidth="1"/>
    <col min="16160" max="16160" width="13.42578125" style="596" customWidth="1"/>
    <col min="16161" max="16161" width="9.42578125" style="596" customWidth="1"/>
    <col min="16162" max="16162" width="8" style="596" customWidth="1"/>
    <col min="16163" max="16165" width="0" style="596" hidden="1" customWidth="1"/>
    <col min="16166" max="16384" width="9.140625" style="596"/>
  </cols>
  <sheetData>
    <row r="1" spans="1:72">
      <c r="A1" s="1147" t="s">
        <v>1308</v>
      </c>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7"/>
      <c r="AA1" s="1147"/>
      <c r="AB1" s="1147"/>
      <c r="AC1" s="1147"/>
    </row>
    <row r="2" spans="1:72" s="600" customFormat="1" ht="23.25">
      <c r="A2" s="1148" t="s">
        <v>1309</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599"/>
      <c r="AF2" s="599"/>
      <c r="AG2" s="599"/>
      <c r="BR2" s="601">
        <f>'[5]NGUON VON'!C7</f>
        <v>8427505</v>
      </c>
      <c r="BS2" s="602">
        <f>BS4-493199</f>
        <v>1036801</v>
      </c>
    </row>
    <row r="3" spans="1:72" s="600" customFormat="1" ht="27" customHeight="1">
      <c r="A3" s="1149" t="s">
        <v>1310</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603"/>
      <c r="AE3" s="599"/>
      <c r="AF3" s="599"/>
      <c r="AG3" s="599"/>
      <c r="BR3" s="604"/>
      <c r="BS3" s="605"/>
    </row>
    <row r="4" spans="1:72" s="609" customFormat="1" ht="30.75" customHeight="1">
      <c r="A4" s="1150" t="s">
        <v>2</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606"/>
      <c r="AF4" s="607"/>
      <c r="AG4" s="608"/>
      <c r="BO4" s="610"/>
      <c r="BR4" s="616">
        <f>BR2-1097061</f>
        <v>7330444</v>
      </c>
      <c r="BS4" s="610">
        <f>Y195+Y196+Y197+Y198+Y199</f>
        <v>1530000</v>
      </c>
      <c r="BT4" s="609">
        <f>BS4-BS2</f>
        <v>493199</v>
      </c>
    </row>
    <row r="5" spans="1:72" s="609" customFormat="1" ht="42" customHeight="1">
      <c r="A5" s="1130" t="s">
        <v>179</v>
      </c>
      <c r="B5" s="1130" t="s">
        <v>784</v>
      </c>
      <c r="C5" s="1135" t="s">
        <v>786</v>
      </c>
      <c r="D5" s="1151" t="s">
        <v>1311</v>
      </c>
      <c r="E5" s="1130" t="s">
        <v>1312</v>
      </c>
      <c r="F5" s="1130" t="s">
        <v>785</v>
      </c>
      <c r="G5" s="1130" t="s">
        <v>1313</v>
      </c>
      <c r="H5" s="1130"/>
      <c r="I5" s="1130"/>
      <c r="J5" s="1130" t="s">
        <v>1314</v>
      </c>
      <c r="K5" s="1130"/>
      <c r="L5" s="1130"/>
      <c r="M5" s="594"/>
      <c r="N5" s="1130" t="s">
        <v>1315</v>
      </c>
      <c r="O5" s="1141" t="s">
        <v>1316</v>
      </c>
      <c r="P5" s="1142"/>
      <c r="Q5" s="1143"/>
      <c r="R5" s="1131" t="s">
        <v>1317</v>
      </c>
      <c r="S5" s="1130" t="s">
        <v>1318</v>
      </c>
      <c r="T5" s="1130" t="s">
        <v>1319</v>
      </c>
      <c r="U5" s="1130"/>
      <c r="V5" s="1130"/>
      <c r="W5" s="1131" t="s">
        <v>1320</v>
      </c>
      <c r="X5" s="1131" t="s">
        <v>1321</v>
      </c>
      <c r="Y5" s="1138" t="s">
        <v>1322</v>
      </c>
      <c r="Z5" s="1139"/>
      <c r="AA5" s="1131" t="s">
        <v>1323</v>
      </c>
      <c r="AB5" s="1131" t="s">
        <v>1324</v>
      </c>
      <c r="AC5" s="1130" t="s">
        <v>723</v>
      </c>
      <c r="AD5" s="1129" t="s">
        <v>1325</v>
      </c>
      <c r="AF5" s="612"/>
      <c r="AG5" s="1134"/>
      <c r="AN5" s="1129"/>
      <c r="BJ5" s="614"/>
      <c r="BR5" s="602">
        <f>'[5]NGUON VON'!C7-' 4 Ke hoach 2020'!Y17</f>
        <v>0.41100000031292439</v>
      </c>
      <c r="BS5" s="602"/>
    </row>
    <row r="6" spans="1:72" s="618" customFormat="1" ht="57.75" customHeight="1">
      <c r="A6" s="1130"/>
      <c r="B6" s="1130"/>
      <c r="C6" s="1135"/>
      <c r="D6" s="1151"/>
      <c r="E6" s="1130"/>
      <c r="F6" s="1130"/>
      <c r="G6" s="1130"/>
      <c r="H6" s="1130"/>
      <c r="I6" s="1130"/>
      <c r="J6" s="1130"/>
      <c r="K6" s="1130"/>
      <c r="L6" s="1130"/>
      <c r="M6" s="615"/>
      <c r="N6" s="1130"/>
      <c r="O6" s="1144"/>
      <c r="P6" s="1145"/>
      <c r="Q6" s="1146"/>
      <c r="R6" s="1133"/>
      <c r="S6" s="1130"/>
      <c r="T6" s="1130"/>
      <c r="U6" s="1130"/>
      <c r="V6" s="1130"/>
      <c r="W6" s="1132"/>
      <c r="X6" s="1132"/>
      <c r="Y6" s="1140"/>
      <c r="Z6" s="1128"/>
      <c r="AA6" s="1132"/>
      <c r="AB6" s="1132"/>
      <c r="AC6" s="1130"/>
      <c r="AD6" s="1129"/>
      <c r="AE6" s="608"/>
      <c r="AF6" s="617"/>
      <c r="AG6" s="1134"/>
      <c r="AN6" s="1129"/>
      <c r="BR6" s="618" t="s">
        <v>1326</v>
      </c>
      <c r="BS6" s="618">
        <f>1644000-BR5</f>
        <v>1643999.5889999997</v>
      </c>
    </row>
    <row r="7" spans="1:72" s="618" customFormat="1" ht="20.25" customHeight="1">
      <c r="A7" s="1130"/>
      <c r="B7" s="1130"/>
      <c r="C7" s="1135"/>
      <c r="D7" s="1151"/>
      <c r="E7" s="1130"/>
      <c r="F7" s="1130"/>
      <c r="G7" s="1135" t="s">
        <v>1327</v>
      </c>
      <c r="H7" s="1130" t="s">
        <v>1008</v>
      </c>
      <c r="I7" s="1130"/>
      <c r="J7" s="1130" t="s">
        <v>1328</v>
      </c>
      <c r="K7" s="1136" t="s">
        <v>67</v>
      </c>
      <c r="L7" s="1137"/>
      <c r="M7" s="1131" t="s">
        <v>1328</v>
      </c>
      <c r="N7" s="619" t="s">
        <v>67</v>
      </c>
      <c r="O7" s="620"/>
      <c r="P7" s="620" t="s">
        <v>67</v>
      </c>
      <c r="Q7" s="1130" t="s">
        <v>1329</v>
      </c>
      <c r="R7" s="620" t="s">
        <v>67</v>
      </c>
      <c r="S7" s="620" t="s">
        <v>67</v>
      </c>
      <c r="T7" s="620" t="s">
        <v>67</v>
      </c>
      <c r="U7" s="620" t="s">
        <v>67</v>
      </c>
      <c r="V7" s="1130" t="s">
        <v>1330</v>
      </c>
      <c r="W7" s="1132"/>
      <c r="X7" s="1132"/>
      <c r="Y7" s="1130" t="s">
        <v>181</v>
      </c>
      <c r="Z7" s="620" t="s">
        <v>794</v>
      </c>
      <c r="AA7" s="1132"/>
      <c r="AB7" s="1132"/>
      <c r="AC7" s="1130"/>
      <c r="AD7" s="1129"/>
      <c r="AE7" s="608"/>
      <c r="AG7" s="1134"/>
      <c r="AN7" s="1129"/>
      <c r="BR7" s="618">
        <f>Y17-Y169</f>
        <v>6300504.5889999997</v>
      </c>
      <c r="BS7" s="621" t="e">
        <f>#REF!</f>
        <v>#REF!</v>
      </c>
    </row>
    <row r="8" spans="1:72" s="618" customFormat="1" ht="24" customHeight="1">
      <c r="A8" s="1130"/>
      <c r="B8" s="1130"/>
      <c r="C8" s="1135"/>
      <c r="D8" s="1151"/>
      <c r="E8" s="1130"/>
      <c r="F8" s="1130"/>
      <c r="G8" s="1135"/>
      <c r="H8" s="1130" t="s">
        <v>181</v>
      </c>
      <c r="I8" s="1130" t="s">
        <v>1331</v>
      </c>
      <c r="J8" s="1130"/>
      <c r="K8" s="1130" t="s">
        <v>181</v>
      </c>
      <c r="L8" s="620" t="s">
        <v>135</v>
      </c>
      <c r="M8" s="1132"/>
      <c r="N8" s="1130" t="s">
        <v>181</v>
      </c>
      <c r="O8" s="1130" t="s">
        <v>181</v>
      </c>
      <c r="P8" s="1130" t="s">
        <v>132</v>
      </c>
      <c r="Q8" s="1130"/>
      <c r="R8" s="1130" t="s">
        <v>181</v>
      </c>
      <c r="S8" s="1130" t="s">
        <v>181</v>
      </c>
      <c r="T8" s="1130" t="s">
        <v>181</v>
      </c>
      <c r="U8" s="1130" t="s">
        <v>132</v>
      </c>
      <c r="V8" s="1130"/>
      <c r="W8" s="1132"/>
      <c r="X8" s="1132"/>
      <c r="Y8" s="1130"/>
      <c r="Z8" s="1131" t="s">
        <v>132</v>
      </c>
      <c r="AA8" s="1132"/>
      <c r="AB8" s="1132"/>
      <c r="AC8" s="1130"/>
      <c r="AD8" s="1129"/>
      <c r="AE8" s="608"/>
      <c r="AG8" s="1134"/>
      <c r="AN8" s="1129"/>
      <c r="BR8" s="618" t="s">
        <v>1332</v>
      </c>
    </row>
    <row r="9" spans="1:72" s="618" customFormat="1" ht="16.5" customHeight="1">
      <c r="A9" s="1130"/>
      <c r="B9" s="1130"/>
      <c r="C9" s="1135"/>
      <c r="D9" s="1151"/>
      <c r="E9" s="1130"/>
      <c r="F9" s="1130"/>
      <c r="G9" s="1135"/>
      <c r="H9" s="1130"/>
      <c r="I9" s="1130"/>
      <c r="J9" s="1130"/>
      <c r="K9" s="1130"/>
      <c r="L9" s="1131" t="s">
        <v>1333</v>
      </c>
      <c r="M9" s="1132"/>
      <c r="N9" s="1130"/>
      <c r="O9" s="1130"/>
      <c r="P9" s="1130"/>
      <c r="Q9" s="1130"/>
      <c r="R9" s="1130"/>
      <c r="S9" s="1130"/>
      <c r="T9" s="1130"/>
      <c r="U9" s="1130"/>
      <c r="V9" s="1130"/>
      <c r="W9" s="1132"/>
      <c r="X9" s="1132"/>
      <c r="Y9" s="1130"/>
      <c r="Z9" s="1132"/>
      <c r="AA9" s="1132"/>
      <c r="AB9" s="1132"/>
      <c r="AC9" s="1130"/>
      <c r="AD9" s="1129"/>
      <c r="AE9" s="608"/>
      <c r="AG9" s="1134"/>
      <c r="AN9" s="1129"/>
      <c r="BR9" s="618" t="e">
        <f>#REF!+Y201</f>
        <v>#REF!</v>
      </c>
    </row>
    <row r="10" spans="1:72" s="618" customFormat="1" ht="20.25" customHeight="1">
      <c r="A10" s="1130"/>
      <c r="B10" s="1130"/>
      <c r="C10" s="1135"/>
      <c r="D10" s="1151"/>
      <c r="E10" s="1130"/>
      <c r="F10" s="1130"/>
      <c r="G10" s="1135"/>
      <c r="H10" s="1130"/>
      <c r="I10" s="1130"/>
      <c r="J10" s="1130"/>
      <c r="K10" s="1130"/>
      <c r="L10" s="1132"/>
      <c r="M10" s="1132"/>
      <c r="N10" s="1130"/>
      <c r="O10" s="1130"/>
      <c r="P10" s="1130"/>
      <c r="Q10" s="1130"/>
      <c r="R10" s="1130"/>
      <c r="S10" s="1130"/>
      <c r="T10" s="1130"/>
      <c r="U10" s="1130"/>
      <c r="V10" s="1130"/>
      <c r="W10" s="1132"/>
      <c r="X10" s="1132"/>
      <c r="Y10" s="1130"/>
      <c r="Z10" s="1132"/>
      <c r="AA10" s="1132"/>
      <c r="AB10" s="1132"/>
      <c r="AC10" s="1130"/>
      <c r="AD10" s="1129"/>
      <c r="AE10" s="608"/>
      <c r="AF10" s="1128"/>
      <c r="AG10" s="1134"/>
      <c r="AN10" s="1129"/>
      <c r="BJ10" s="1128"/>
      <c r="BK10" s="1129"/>
      <c r="BL10" s="1129"/>
      <c r="BM10" s="1129"/>
      <c r="BN10" s="1129"/>
      <c r="BR10" s="618" t="s">
        <v>1334</v>
      </c>
    </row>
    <row r="11" spans="1:72" s="618" customFormat="1" ht="19.5" customHeight="1">
      <c r="A11" s="1130"/>
      <c r="B11" s="1130"/>
      <c r="C11" s="1135"/>
      <c r="D11" s="1151"/>
      <c r="E11" s="1130"/>
      <c r="F11" s="1130"/>
      <c r="G11" s="1135"/>
      <c r="H11" s="1130"/>
      <c r="I11" s="1130"/>
      <c r="J11" s="1130"/>
      <c r="K11" s="1130"/>
      <c r="L11" s="1133"/>
      <c r="M11" s="1133"/>
      <c r="N11" s="1130"/>
      <c r="O11" s="1130"/>
      <c r="P11" s="1130"/>
      <c r="Q11" s="1130"/>
      <c r="R11" s="1130"/>
      <c r="S11" s="1130"/>
      <c r="T11" s="1130"/>
      <c r="U11" s="1130"/>
      <c r="V11" s="1130"/>
      <c r="W11" s="1133"/>
      <c r="X11" s="1133"/>
      <c r="Y11" s="1130"/>
      <c r="Z11" s="1133"/>
      <c r="AA11" s="1133"/>
      <c r="AB11" s="1133"/>
      <c r="AC11" s="1130"/>
      <c r="AD11" s="1129"/>
      <c r="AE11" s="608"/>
      <c r="AF11" s="1128"/>
      <c r="AG11" s="1134"/>
      <c r="AN11" s="1129"/>
      <c r="BJ11" s="1128"/>
      <c r="BK11" s="1129"/>
      <c r="BL11" s="1129"/>
      <c r="BM11" s="1129"/>
      <c r="BN11" s="1129"/>
      <c r="BR11" s="618">
        <v>1113466</v>
      </c>
    </row>
    <row r="12" spans="1:72" s="610" customFormat="1" ht="18.75" hidden="1" customHeight="1">
      <c r="A12" s="622"/>
      <c r="B12" s="620"/>
      <c r="C12" s="623"/>
      <c r="D12" s="622"/>
      <c r="E12" s="622"/>
      <c r="F12" s="622"/>
      <c r="G12" s="624"/>
      <c r="H12" s="625"/>
      <c r="I12" s="625"/>
      <c r="J12" s="625"/>
      <c r="K12" s="625"/>
      <c r="L12" s="625"/>
      <c r="M12" s="625"/>
      <c r="N12" s="625"/>
      <c r="O12" s="625"/>
      <c r="P12" s="625"/>
      <c r="Q12" s="625"/>
      <c r="R12" s="625"/>
      <c r="S12" s="625"/>
      <c r="T12" s="625"/>
      <c r="U12" s="625"/>
      <c r="V12" s="625"/>
      <c r="W12" s="625"/>
      <c r="X12" s="625"/>
      <c r="Y12" s="625"/>
      <c r="Z12" s="625"/>
      <c r="AA12" s="625"/>
      <c r="AB12" s="622"/>
      <c r="AC12" s="305"/>
      <c r="AD12" s="626"/>
      <c r="AE12" s="616"/>
      <c r="AF12" s="616"/>
      <c r="AG12" s="626"/>
      <c r="AH12" s="614"/>
      <c r="AI12" s="614"/>
      <c r="AJ12" s="616"/>
      <c r="AK12" s="616"/>
      <c r="AL12" s="618"/>
      <c r="AN12" s="626"/>
      <c r="BJ12" s="606"/>
      <c r="BR12" s="627" t="s">
        <v>1335</v>
      </c>
      <c r="BS12" s="610" t="s">
        <v>1336</v>
      </c>
    </row>
    <row r="13" spans="1:72" s="610" customFormat="1" ht="33.75" customHeight="1">
      <c r="A13" s="622"/>
      <c r="B13" s="620" t="s">
        <v>183</v>
      </c>
      <c r="C13" s="623"/>
      <c r="D13" s="622"/>
      <c r="E13" s="622"/>
      <c r="F13" s="622"/>
      <c r="G13" s="624"/>
      <c r="H13" s="625"/>
      <c r="I13" s="625"/>
      <c r="J13" s="625"/>
      <c r="K13" s="625"/>
      <c r="L13" s="625"/>
      <c r="M13" s="625"/>
      <c r="N13" s="625"/>
      <c r="O13" s="625"/>
      <c r="P13" s="625"/>
      <c r="Q13" s="625"/>
      <c r="R13" s="625"/>
      <c r="S13" s="625"/>
      <c r="T13" s="625"/>
      <c r="U13" s="625"/>
      <c r="V13" s="625"/>
      <c r="W13" s="625"/>
      <c r="X13" s="625"/>
      <c r="Y13" s="628">
        <f>SUBTOTAL(9,Y14:Y204)</f>
        <v>14166802.589</v>
      </c>
      <c r="Z13" s="625"/>
      <c r="AA13" s="625"/>
      <c r="AB13" s="622"/>
      <c r="AC13" s="305"/>
      <c r="AD13" s="626"/>
      <c r="AE13" s="616"/>
      <c r="AF13" s="616"/>
      <c r="AG13" s="626"/>
      <c r="AH13" s="614"/>
      <c r="AI13" s="614"/>
      <c r="AJ13" s="616"/>
      <c r="AK13" s="616"/>
      <c r="AL13" s="618"/>
      <c r="AN13" s="626"/>
      <c r="BJ13" s="606"/>
      <c r="BR13" s="627"/>
    </row>
    <row r="14" spans="1:72" s="610" customFormat="1" ht="48" customHeight="1">
      <c r="A14" s="622"/>
      <c r="B14" s="615" t="s">
        <v>1276</v>
      </c>
      <c r="C14" s="623"/>
      <c r="D14" s="622"/>
      <c r="E14" s="622"/>
      <c r="F14" s="622"/>
      <c r="G14" s="624"/>
      <c r="H14" s="625"/>
      <c r="I14" s="625"/>
      <c r="J14" s="625"/>
      <c r="K14" s="625"/>
      <c r="L14" s="625"/>
      <c r="M14" s="625"/>
      <c r="N14" s="625"/>
      <c r="O14" s="625"/>
      <c r="P14" s="625"/>
      <c r="Q14" s="625"/>
      <c r="R14" s="625"/>
      <c r="S14" s="625"/>
      <c r="T14" s="625"/>
      <c r="U14" s="625"/>
      <c r="V14" s="625"/>
      <c r="W14" s="625"/>
      <c r="X14" s="625"/>
      <c r="Y14" s="629">
        <f>'5 BI NS TW'!AV10+'6 ODA chuan'!BA14</f>
        <v>1030178</v>
      </c>
      <c r="Z14" s="625"/>
      <c r="AA14" s="625"/>
      <c r="AB14" s="622"/>
      <c r="AC14" s="630" t="s">
        <v>1337</v>
      </c>
      <c r="AD14" s="626"/>
      <c r="AE14" s="616"/>
      <c r="AF14" s="616"/>
      <c r="AG14" s="626"/>
      <c r="AH14" s="614"/>
      <c r="AI14" s="614"/>
      <c r="AJ14" s="616"/>
      <c r="AK14" s="616"/>
      <c r="AL14" s="618"/>
      <c r="AN14" s="626"/>
      <c r="BJ14" s="606"/>
      <c r="BR14" s="627"/>
    </row>
    <row r="15" spans="1:72" s="610" customFormat="1" ht="18.75" customHeight="1">
      <c r="A15" s="622"/>
      <c r="B15" s="620"/>
      <c r="C15" s="623"/>
      <c r="D15" s="622"/>
      <c r="E15" s="622"/>
      <c r="F15" s="622"/>
      <c r="G15" s="624"/>
      <c r="H15" s="625"/>
      <c r="I15" s="625"/>
      <c r="J15" s="625"/>
      <c r="K15" s="625"/>
      <c r="L15" s="625"/>
      <c r="M15" s="625"/>
      <c r="N15" s="625"/>
      <c r="O15" s="625"/>
      <c r="P15" s="625"/>
      <c r="Q15" s="625"/>
      <c r="R15" s="625"/>
      <c r="S15" s="625"/>
      <c r="T15" s="625"/>
      <c r="U15" s="625"/>
      <c r="V15" s="625"/>
      <c r="W15" s="625"/>
      <c r="X15" s="625"/>
      <c r="Y15" s="625"/>
      <c r="Z15" s="625"/>
      <c r="AA15" s="625"/>
      <c r="AB15" s="622"/>
      <c r="AC15" s="305"/>
      <c r="AD15" s="626"/>
      <c r="AE15" s="616"/>
      <c r="AF15" s="616"/>
      <c r="AG15" s="626"/>
      <c r="AH15" s="614"/>
      <c r="AI15" s="614"/>
      <c r="AJ15" s="616"/>
      <c r="AK15" s="616"/>
      <c r="AL15" s="618"/>
      <c r="AN15" s="626"/>
      <c r="BJ15" s="606"/>
      <c r="BR15" s="627"/>
    </row>
    <row r="16" spans="1:72" s="610" customFormat="1" ht="30" customHeight="1">
      <c r="A16" s="622"/>
      <c r="B16" s="631" t="s">
        <v>1338</v>
      </c>
      <c r="C16" s="327"/>
      <c r="D16" s="622"/>
      <c r="E16" s="622"/>
      <c r="F16" s="622"/>
      <c r="G16" s="624"/>
      <c r="H16" s="625"/>
      <c r="I16" s="625"/>
      <c r="J16" s="625"/>
      <c r="K16" s="625"/>
      <c r="L16" s="625"/>
      <c r="M16" s="625"/>
      <c r="N16" s="625"/>
      <c r="O16" s="625"/>
      <c r="P16" s="625"/>
      <c r="Q16" s="625"/>
      <c r="R16" s="625"/>
      <c r="S16" s="625"/>
      <c r="T16" s="625"/>
      <c r="U16" s="625"/>
      <c r="V16" s="625"/>
      <c r="W16" s="625"/>
      <c r="X16" s="625"/>
      <c r="Y16" s="625"/>
      <c r="Z16" s="625"/>
      <c r="AA16" s="625"/>
      <c r="AB16" s="622"/>
      <c r="AC16" s="305"/>
      <c r="AD16" s="626"/>
      <c r="AE16" s="626"/>
      <c r="AF16" s="626"/>
      <c r="AG16" s="626"/>
      <c r="AH16" s="632"/>
      <c r="AI16" s="632"/>
      <c r="AJ16" s="618"/>
      <c r="AK16" s="618"/>
      <c r="AL16" s="618"/>
      <c r="AN16" s="626"/>
      <c r="BR16" s="618"/>
    </row>
    <row r="17" spans="1:80" s="610" customFormat="1" ht="34.5" customHeight="1">
      <c r="A17" s="622"/>
      <c r="B17" s="633" t="s">
        <v>183</v>
      </c>
      <c r="C17" s="623"/>
      <c r="D17" s="622"/>
      <c r="E17" s="622"/>
      <c r="F17" s="622"/>
      <c r="G17" s="624"/>
      <c r="H17" s="625"/>
      <c r="I17" s="625"/>
      <c r="J17" s="625"/>
      <c r="K17" s="629">
        <f>SUBTOTAL(9,K18:K204)</f>
        <v>3861881</v>
      </c>
      <c r="L17" s="625"/>
      <c r="M17" s="625"/>
      <c r="N17" s="629">
        <f>SUBTOTAL(9,N18:N204)</f>
        <v>28642104.621864002</v>
      </c>
      <c r="O17" s="629">
        <f>P17+Q17</f>
        <v>3959392.9436980002</v>
      </c>
      <c r="P17" s="629">
        <f t="shared" ref="P17:U17" si="0">SUBTOTAL(9,P18:P204)</f>
        <v>3109392.9436980002</v>
      </c>
      <c r="Q17" s="629">
        <f t="shared" si="0"/>
        <v>850000</v>
      </c>
      <c r="R17" s="629">
        <f t="shared" si="0"/>
        <v>2911982.6021659998</v>
      </c>
      <c r="S17" s="629">
        <f t="shared" si="0"/>
        <v>5824588.9428540003</v>
      </c>
      <c r="T17" s="629">
        <f t="shared" si="0"/>
        <v>7059165</v>
      </c>
      <c r="U17" s="629">
        <f t="shared" si="0"/>
        <v>6675165</v>
      </c>
      <c r="V17" s="629"/>
      <c r="W17" s="629">
        <f>SUBTOTAL(9,W18:W204)</f>
        <v>21820714.801998001</v>
      </c>
      <c r="X17" s="629">
        <f>SUBTOTAL(9,X18:X204)</f>
        <v>9067840.8198660016</v>
      </c>
      <c r="Y17" s="629">
        <f>SUBTOTAL(9,Y18:Y203)</f>
        <v>8427504.5889999997</v>
      </c>
      <c r="Z17" s="629">
        <f>SUBTOTAL(9,Z18:Z203)</f>
        <v>8327504.5889999997</v>
      </c>
      <c r="AA17" s="634"/>
      <c r="AB17" s="635">
        <f>SUBTOTAL(9,AB18:AB204)</f>
        <v>121</v>
      </c>
      <c r="AC17" s="305"/>
      <c r="AD17" s="626"/>
      <c r="AE17" s="626"/>
      <c r="AF17" s="636"/>
      <c r="AG17" s="626"/>
      <c r="AH17" s="614"/>
      <c r="AI17" s="614"/>
      <c r="AJ17" s="616"/>
      <c r="AK17" s="616"/>
      <c r="AL17" s="618"/>
      <c r="AN17" s="626"/>
      <c r="BO17" s="636"/>
      <c r="BP17" s="636"/>
      <c r="BR17" s="637">
        <f>BR4-BR7-Y170</f>
        <v>792939.41100000031</v>
      </c>
      <c r="BS17" s="637">
        <f>483947+60000</f>
        <v>543947</v>
      </c>
      <c r="BT17" s="637">
        <f>BS17-150000-100000-200000-76000-50000</f>
        <v>-32053</v>
      </c>
      <c r="BU17" s="637"/>
      <c r="BV17" s="637"/>
    </row>
    <row r="18" spans="1:80" s="606" customFormat="1" ht="48" customHeight="1">
      <c r="A18" s="620" t="s">
        <v>11</v>
      </c>
      <c r="B18" s="631" t="s">
        <v>1339</v>
      </c>
      <c r="C18" s="623"/>
      <c r="D18" s="620"/>
      <c r="E18" s="631"/>
      <c r="F18" s="635"/>
      <c r="G18" s="638"/>
      <c r="H18" s="629">
        <f t="shared" ref="H18:N18" si="1">SUBTOTAL(9,H19:H168)</f>
        <v>38815940.565883994</v>
      </c>
      <c r="I18" s="629">
        <f t="shared" si="1"/>
        <v>33292291.590884</v>
      </c>
      <c r="J18" s="629">
        <f t="shared" si="1"/>
        <v>4136319</v>
      </c>
      <c r="K18" s="629">
        <f t="shared" si="1"/>
        <v>3861881</v>
      </c>
      <c r="L18" s="629">
        <f t="shared" si="1"/>
        <v>0</v>
      </c>
      <c r="M18" s="629">
        <f t="shared" si="1"/>
        <v>4453665.6522000004</v>
      </c>
      <c r="N18" s="629">
        <f t="shared" si="1"/>
        <v>26505104.621864002</v>
      </c>
      <c r="O18" s="629">
        <f>P18+Q18</f>
        <v>3959392.9436980002</v>
      </c>
      <c r="P18" s="629">
        <f t="shared" ref="P18:U18" si="2">SUBTOTAL(9,P19:P168)</f>
        <v>3109392.9436980002</v>
      </c>
      <c r="Q18" s="629">
        <f t="shared" si="2"/>
        <v>850000</v>
      </c>
      <c r="R18" s="629">
        <f t="shared" si="2"/>
        <v>2911982.6021659998</v>
      </c>
      <c r="S18" s="629">
        <f t="shared" si="2"/>
        <v>5824588.9428540003</v>
      </c>
      <c r="T18" s="629">
        <f t="shared" si="2"/>
        <v>7059165</v>
      </c>
      <c r="U18" s="629">
        <f t="shared" si="2"/>
        <v>6675165</v>
      </c>
      <c r="V18" s="629"/>
      <c r="W18" s="629">
        <f>SUBTOTAL(9,W19:W168)</f>
        <v>21820714.801998001</v>
      </c>
      <c r="X18" s="629">
        <f>SUBTOTAL(9,X19:X168)</f>
        <v>6930840.8198660007</v>
      </c>
      <c r="Y18" s="629">
        <f>SUBTOTAL(9,Y19:Y167)</f>
        <v>6300504.5889999997</v>
      </c>
      <c r="Z18" s="629">
        <f>SUBTOTAL(9,Z19:Z167)</f>
        <v>6300504.5889999997</v>
      </c>
      <c r="AA18" s="634"/>
      <c r="AB18" s="639"/>
      <c r="AC18" s="305"/>
      <c r="AD18" s="617"/>
      <c r="AE18" s="617"/>
      <c r="AG18" s="617"/>
      <c r="AH18" s="640"/>
      <c r="AN18" s="617"/>
      <c r="BT18" s="606">
        <f>Z17-Y17</f>
        <v>-100000</v>
      </c>
      <c r="BU18" s="606">
        <f>Z18-Y18</f>
        <v>0</v>
      </c>
    </row>
    <row r="19" spans="1:80" s="606" customFormat="1" ht="45.75" customHeight="1">
      <c r="A19" s="620" t="s">
        <v>14</v>
      </c>
      <c r="B19" s="631" t="s">
        <v>1340</v>
      </c>
      <c r="C19" s="623"/>
      <c r="D19" s="620"/>
      <c r="E19" s="631"/>
      <c r="F19" s="635"/>
      <c r="G19" s="638"/>
      <c r="H19" s="629"/>
      <c r="I19" s="629"/>
      <c r="J19" s="629"/>
      <c r="K19" s="629"/>
      <c r="L19" s="629"/>
      <c r="M19" s="629">
        <f>SUBTOTAL(9,M20:M27)</f>
        <v>4080900</v>
      </c>
      <c r="N19" s="629">
        <f>SUBTOTAL(9,N20:N27)</f>
        <v>8333301.7968640011</v>
      </c>
      <c r="O19" s="629">
        <f>P19+Q19</f>
        <v>1241899.8286980002</v>
      </c>
      <c r="P19" s="629">
        <f t="shared" ref="P19:U19" si="3">SUBTOTAL(9,P20:P27)</f>
        <v>1241899.8286980002</v>
      </c>
      <c r="Q19" s="629">
        <f t="shared" si="3"/>
        <v>0</v>
      </c>
      <c r="R19" s="629">
        <f t="shared" si="3"/>
        <v>1307133.738166</v>
      </c>
      <c r="S19" s="629">
        <f t="shared" si="3"/>
        <v>2048854.4479499999</v>
      </c>
      <c r="T19" s="629">
        <f t="shared" si="3"/>
        <v>2119125</v>
      </c>
      <c r="U19" s="629">
        <f t="shared" si="3"/>
        <v>2119125</v>
      </c>
      <c r="V19" s="629"/>
      <c r="W19" s="629">
        <f>SUBTOTAL(9,W20:W27)</f>
        <v>6522219.244814001</v>
      </c>
      <c r="X19" s="629">
        <f>SUBTOTAL(9,X20:X27)</f>
        <v>1811082.5520500001</v>
      </c>
      <c r="Y19" s="629">
        <f>SUBTOTAL(9,Y20:Y27)</f>
        <v>1763467.1</v>
      </c>
      <c r="Z19" s="629">
        <f>SUBTOTAL(9,Z20:Z27)</f>
        <v>1763467.1</v>
      </c>
      <c r="AA19" s="634"/>
      <c r="AB19" s="639"/>
      <c r="AC19" s="641"/>
      <c r="AD19" s="617"/>
      <c r="AE19" s="617"/>
      <c r="AG19" s="617"/>
      <c r="AH19" s="640"/>
      <c r="AN19" s="617"/>
      <c r="BR19" s="616">
        <f>400000-82484</f>
        <v>317516</v>
      </c>
    </row>
    <row r="20" spans="1:80" s="606" customFormat="1" ht="72" customHeight="1">
      <c r="A20" s="635">
        <v>1</v>
      </c>
      <c r="B20" s="615" t="s">
        <v>798</v>
      </c>
      <c r="C20" s="623"/>
      <c r="D20" s="635"/>
      <c r="E20" s="635"/>
      <c r="F20" s="635"/>
      <c r="G20" s="638"/>
      <c r="H20" s="629"/>
      <c r="I20" s="629"/>
      <c r="J20" s="629"/>
      <c r="K20" s="629"/>
      <c r="L20" s="629"/>
      <c r="M20" s="629"/>
      <c r="N20" s="629">
        <f>1579266.745864+600000+120000+82769-174</f>
        <v>2381861.7458640002</v>
      </c>
      <c r="O20" s="629">
        <f>P20+Q20</f>
        <v>781397.00769800018</v>
      </c>
      <c r="P20" s="629">
        <v>781397.00769800018</v>
      </c>
      <c r="Q20" s="629"/>
      <c r="R20" s="629">
        <v>197869.73816599997</v>
      </c>
      <c r="S20" s="629">
        <f>350000+BR20+BS20</f>
        <v>586154.44795000006</v>
      </c>
      <c r="T20" s="629">
        <f>U20</f>
        <v>498925</v>
      </c>
      <c r="U20" s="629">
        <f>220000+196441+82484</f>
        <v>498925</v>
      </c>
      <c r="V20" s="629"/>
      <c r="W20" s="629">
        <f>K20+O20+R20+S20+T20</f>
        <v>2064346.1938140001</v>
      </c>
      <c r="X20" s="629">
        <f>N20-O20-R20-S20-T20</f>
        <v>317515.55204999994</v>
      </c>
      <c r="Y20" s="629">
        <v>317000</v>
      </c>
      <c r="Z20" s="629">
        <f>Y20</f>
        <v>317000</v>
      </c>
      <c r="AA20" s="642"/>
      <c r="AB20" s="639"/>
      <c r="AC20" s="630" t="s">
        <v>1341</v>
      </c>
      <c r="AD20" s="617"/>
      <c r="AE20" s="617"/>
      <c r="AG20" s="617"/>
      <c r="AN20" s="617"/>
      <c r="BR20" s="616">
        <f>121271083.004/1000</f>
        <v>121271.083004</v>
      </c>
      <c r="BS20" s="606">
        <v>114883.36494600002</v>
      </c>
      <c r="BT20" s="606">
        <f>103000-405+17231</f>
        <v>119826</v>
      </c>
      <c r="BU20" s="606">
        <f>Y20-X20</f>
        <v>-515.55204999994021</v>
      </c>
      <c r="BX20" s="610">
        <v>200000</v>
      </c>
      <c r="BZ20" s="606">
        <f>400000-197000</f>
        <v>203000</v>
      </c>
      <c r="CB20" s="606" t="s">
        <v>1342</v>
      </c>
    </row>
    <row r="21" spans="1:80" s="606" customFormat="1" ht="83.25" customHeight="1">
      <c r="A21" s="635">
        <v>2</v>
      </c>
      <c r="B21" s="594" t="s">
        <v>1280</v>
      </c>
      <c r="C21" s="623"/>
      <c r="D21" s="635"/>
      <c r="E21" s="635"/>
      <c r="F21" s="635"/>
      <c r="G21" s="638"/>
      <c r="H21" s="629"/>
      <c r="I21" s="629"/>
      <c r="J21" s="629"/>
      <c r="K21" s="629"/>
      <c r="L21" s="629"/>
      <c r="M21" s="629">
        <v>1128200</v>
      </c>
      <c r="N21" s="629">
        <v>1130040.54</v>
      </c>
      <c r="O21" s="629">
        <f>P21+Q21</f>
        <v>201840.54</v>
      </c>
      <c r="P21" s="629">
        <v>201840.54</v>
      </c>
      <c r="Q21" s="629"/>
      <c r="R21" s="629">
        <v>200000</v>
      </c>
      <c r="S21" s="629">
        <v>220000.00000000003</v>
      </c>
      <c r="T21" s="629">
        <v>300000</v>
      </c>
      <c r="U21" s="629">
        <v>300000</v>
      </c>
      <c r="V21" s="629"/>
      <c r="W21" s="629">
        <f>K21+O21+R21+S21+T21</f>
        <v>921840.54</v>
      </c>
      <c r="X21" s="629">
        <f>N21-O21-R21-S21-T21</f>
        <v>208200</v>
      </c>
      <c r="Y21" s="629">
        <f>'PB 7 NTM'!C31</f>
        <v>208200.09999999998</v>
      </c>
      <c r="Z21" s="629">
        <f>Y21</f>
        <v>208200.09999999998</v>
      </c>
      <c r="AA21" s="642">
        <f>Y21/X21</f>
        <v>1.0000004803073965</v>
      </c>
      <c r="AB21" s="639"/>
      <c r="AC21" s="630" t="s">
        <v>1343</v>
      </c>
      <c r="AD21" s="643" t="s">
        <v>1344</v>
      </c>
      <c r="AE21" s="617"/>
      <c r="AG21" s="617"/>
      <c r="AN21" s="643"/>
      <c r="BR21" s="616">
        <f>353267-284026</f>
        <v>69241</v>
      </c>
      <c r="BU21" s="606">
        <f>400000-317231</f>
        <v>82769</v>
      </c>
      <c r="BX21" s="610">
        <v>100000</v>
      </c>
    </row>
    <row r="22" spans="1:80" s="606" customFormat="1" ht="60.75" customHeight="1">
      <c r="A22" s="635">
        <v>3</v>
      </c>
      <c r="B22" s="594" t="s">
        <v>1015</v>
      </c>
      <c r="C22" s="623"/>
      <c r="D22" s="635"/>
      <c r="E22" s="635"/>
      <c r="F22" s="635"/>
      <c r="G22" s="638"/>
      <c r="H22" s="629"/>
      <c r="I22" s="629"/>
      <c r="J22" s="629"/>
      <c r="K22" s="629"/>
      <c r="L22" s="629"/>
      <c r="M22" s="629" t="e">
        <f>SUBTOTAL(9,#REF!)</f>
        <v>#REF!</v>
      </c>
      <c r="N22" s="629">
        <f>1134026+69241</f>
        <v>1203267</v>
      </c>
      <c r="O22" s="629">
        <v>5850</v>
      </c>
      <c r="P22" s="629">
        <v>5850</v>
      </c>
      <c r="Q22" s="629"/>
      <c r="R22" s="629">
        <v>200000</v>
      </c>
      <c r="S22" s="629">
        <v>350000</v>
      </c>
      <c r="T22" s="629">
        <v>500000</v>
      </c>
      <c r="U22" s="629">
        <v>500000</v>
      </c>
      <c r="V22" s="629"/>
      <c r="W22" s="629">
        <f>S22+T22</f>
        <v>850000</v>
      </c>
      <c r="X22" s="629">
        <f>N22-W22</f>
        <v>353267</v>
      </c>
      <c r="Y22" s="629">
        <f>X22</f>
        <v>353267</v>
      </c>
      <c r="Z22" s="629">
        <v>353267</v>
      </c>
      <c r="AA22" s="642"/>
      <c r="AB22" s="639"/>
      <c r="AC22" s="630" t="s">
        <v>1345</v>
      </c>
      <c r="AD22" s="617"/>
      <c r="AE22" s="617"/>
      <c r="AF22" s="617"/>
      <c r="AG22" s="617"/>
      <c r="AN22" s="617"/>
      <c r="BL22" s="606">
        <v>1093649</v>
      </c>
      <c r="BM22" s="606">
        <f>BL22-N22</f>
        <v>-109618</v>
      </c>
      <c r="BR22" s="616">
        <v>653000</v>
      </c>
      <c r="BS22" s="606">
        <f>353267-Y22</f>
        <v>0</v>
      </c>
    </row>
    <row r="23" spans="1:80" s="606" customFormat="1" ht="64.5" customHeight="1">
      <c r="A23" s="635">
        <v>4</v>
      </c>
      <c r="B23" s="594" t="s">
        <v>1284</v>
      </c>
      <c r="C23" s="623"/>
      <c r="D23" s="635"/>
      <c r="E23" s="635"/>
      <c r="F23" s="635"/>
      <c r="G23" s="638"/>
      <c r="H23" s="629"/>
      <c r="I23" s="629"/>
      <c r="J23" s="629"/>
      <c r="K23" s="629"/>
      <c r="L23" s="629"/>
      <c r="M23" s="629">
        <f>N23</f>
        <v>2952700</v>
      </c>
      <c r="N23" s="629">
        <v>2952700</v>
      </c>
      <c r="O23" s="629">
        <f>P23+Q23</f>
        <v>252700</v>
      </c>
      <c r="P23" s="629">
        <v>252700</v>
      </c>
      <c r="Q23" s="629"/>
      <c r="R23" s="629">
        <v>500000</v>
      </c>
      <c r="S23" s="629">
        <v>700000</v>
      </c>
      <c r="T23" s="629">
        <v>700000</v>
      </c>
      <c r="U23" s="629">
        <v>700000</v>
      </c>
      <c r="V23" s="629"/>
      <c r="W23" s="629">
        <f>K23+O23+R23+S23+T23</f>
        <v>2152700</v>
      </c>
      <c r="X23" s="629">
        <f>N23-O23-R23-S23-T23</f>
        <v>800000</v>
      </c>
      <c r="Y23" s="629">
        <v>800000</v>
      </c>
      <c r="Z23" s="629">
        <v>800000</v>
      </c>
      <c r="AA23" s="642">
        <f>Y23/X23</f>
        <v>1</v>
      </c>
      <c r="AB23" s="639"/>
      <c r="AC23" s="630" t="s">
        <v>1346</v>
      </c>
      <c r="AD23" s="643" t="s">
        <v>1344</v>
      </c>
      <c r="AE23" s="617"/>
      <c r="AF23" s="617"/>
      <c r="AG23" s="616"/>
      <c r="AN23" s="643"/>
      <c r="BR23" s="616"/>
      <c r="BU23" s="629">
        <f>120000+82769-174</f>
        <v>202595</v>
      </c>
    </row>
    <row r="24" spans="1:80" s="606" customFormat="1" ht="73.5" customHeight="1">
      <c r="A24" s="635">
        <v>5</v>
      </c>
      <c r="B24" s="594" t="s">
        <v>962</v>
      </c>
      <c r="C24" s="623"/>
      <c r="D24" s="635"/>
      <c r="E24" s="635"/>
      <c r="F24" s="635"/>
      <c r="G24" s="638"/>
      <c r="H24" s="629"/>
      <c r="I24" s="629"/>
      <c r="J24" s="629"/>
      <c r="K24" s="629"/>
      <c r="L24" s="629"/>
      <c r="M24" s="629"/>
      <c r="N24" s="629">
        <f>84556.23-55000</f>
        <v>29556.229999999996</v>
      </c>
      <c r="O24" s="629">
        <v>9556.23</v>
      </c>
      <c r="P24" s="629"/>
      <c r="Q24" s="629"/>
      <c r="R24" s="629">
        <v>5000</v>
      </c>
      <c r="S24" s="629">
        <v>0</v>
      </c>
      <c r="T24" s="629">
        <v>0</v>
      </c>
      <c r="U24" s="629">
        <v>0</v>
      </c>
      <c r="V24" s="629"/>
      <c r="W24" s="629">
        <f>K24+O24+R24+S24+T24</f>
        <v>14556.23</v>
      </c>
      <c r="X24" s="629">
        <f>N24-O24-R24-S24-T24</f>
        <v>14999.999999999996</v>
      </c>
      <c r="Y24" s="629">
        <v>15000</v>
      </c>
      <c r="Z24" s="629">
        <f>Y24</f>
        <v>15000</v>
      </c>
      <c r="AA24" s="642">
        <f>Y24/X24</f>
        <v>1.0000000000000002</v>
      </c>
      <c r="AB24" s="639"/>
      <c r="AC24" s="630"/>
      <c r="AD24" s="643"/>
      <c r="AE24" s="617"/>
      <c r="AF24" s="617"/>
      <c r="AG24" s="616"/>
      <c r="AN24" s="643"/>
      <c r="BR24" s="616"/>
    </row>
    <row r="25" spans="1:80" s="606" customFormat="1" ht="57.75" customHeight="1">
      <c r="A25" s="635">
        <v>6</v>
      </c>
      <c r="B25" s="594" t="s">
        <v>1288</v>
      </c>
      <c r="C25" s="623"/>
      <c r="D25" s="635"/>
      <c r="E25" s="635"/>
      <c r="F25" s="635"/>
      <c r="G25" s="638"/>
      <c r="H25" s="629"/>
      <c r="I25" s="629"/>
      <c r="J25" s="629"/>
      <c r="K25" s="629"/>
      <c r="L25" s="629"/>
      <c r="M25" s="629"/>
      <c r="N25" s="629">
        <f>390000+P25+R25</f>
        <v>568112.28099999996</v>
      </c>
      <c r="O25" s="629">
        <f>P25+Q25</f>
        <v>112.28100000001723</v>
      </c>
      <c r="P25" s="629">
        <v>112.28100000001723</v>
      </c>
      <c r="Q25" s="629"/>
      <c r="R25" s="629">
        <v>178000</v>
      </c>
      <c r="S25" s="629">
        <f>130000+BR25</f>
        <v>187700</v>
      </c>
      <c r="T25" s="629">
        <f>130000-24800</f>
        <v>105200</v>
      </c>
      <c r="U25" s="629">
        <f>T25</f>
        <v>105200</v>
      </c>
      <c r="V25" s="629"/>
      <c r="W25" s="629">
        <f>K25+O25+R25+S25+T25</f>
        <v>471012.28100000002</v>
      </c>
      <c r="X25" s="629">
        <f>N25-O25-R25-S25-T25</f>
        <v>97100</v>
      </c>
      <c r="Y25" s="629">
        <v>50000</v>
      </c>
      <c r="Z25" s="629">
        <v>50000</v>
      </c>
      <c r="AA25" s="642">
        <f>Y25/X25</f>
        <v>0.51493305870236872</v>
      </c>
      <c r="AB25" s="639"/>
      <c r="AC25" s="630"/>
      <c r="AD25" s="617"/>
      <c r="AE25" s="617"/>
      <c r="AF25" s="617"/>
      <c r="AG25" s="617"/>
      <c r="AN25" s="617"/>
      <c r="BN25" s="606">
        <v>254000</v>
      </c>
      <c r="BO25" s="606">
        <f>BN25-R25</f>
        <v>76000</v>
      </c>
      <c r="BR25" s="618">
        <v>57700</v>
      </c>
      <c r="BS25" s="606">
        <f>N25-O25-R25</f>
        <v>390000</v>
      </c>
    </row>
    <row r="26" spans="1:80" s="606" customFormat="1" ht="66.75" customHeight="1">
      <c r="A26" s="635">
        <v>7</v>
      </c>
      <c r="B26" s="594" t="s">
        <v>964</v>
      </c>
      <c r="C26" s="623"/>
      <c r="D26" s="635"/>
      <c r="E26" s="635"/>
      <c r="F26" s="635"/>
      <c r="G26" s="638"/>
      <c r="H26" s="629"/>
      <c r="I26" s="629"/>
      <c r="J26" s="629"/>
      <c r="K26" s="629"/>
      <c r="L26" s="629"/>
      <c r="M26" s="629"/>
      <c r="N26" s="629">
        <f>121500-47836-5900</f>
        <v>67764</v>
      </c>
      <c r="O26" s="629">
        <v>1500</v>
      </c>
      <c r="P26" s="629"/>
      <c r="Q26" s="629"/>
      <c r="R26" s="629">
        <f>30000-3736</f>
        <v>26264</v>
      </c>
      <c r="S26" s="629">
        <f>10900-5900</f>
        <v>5000</v>
      </c>
      <c r="T26" s="629">
        <v>15000</v>
      </c>
      <c r="U26" s="629">
        <v>15000</v>
      </c>
      <c r="V26" s="629"/>
      <c r="W26" s="629">
        <f>K26+O26+R26+S26+T26</f>
        <v>47764</v>
      </c>
      <c r="X26" s="629">
        <f>N26-O26-R26-S26-T26</f>
        <v>20000</v>
      </c>
      <c r="Y26" s="629">
        <v>20000</v>
      </c>
      <c r="Z26" s="629">
        <f>Y26</f>
        <v>20000</v>
      </c>
      <c r="AA26" s="642">
        <f>Y26/X26</f>
        <v>1</v>
      </c>
      <c r="AB26" s="639"/>
      <c r="AC26" s="630"/>
      <c r="AD26" s="617"/>
      <c r="AE26" s="617"/>
      <c r="AF26" s="617"/>
      <c r="AG26" s="617"/>
      <c r="AN26" s="617"/>
      <c r="BR26" s="616">
        <f>95600-20000</f>
        <v>75600</v>
      </c>
      <c r="BS26" s="606">
        <f>121500-47764</f>
        <v>73736</v>
      </c>
      <c r="BT26" s="606">
        <f>BS26-20000</f>
        <v>53736</v>
      </c>
    </row>
    <row r="27" spans="1:80" s="610" customFormat="1">
      <c r="A27" s="622"/>
      <c r="B27" s="644"/>
      <c r="C27" s="327"/>
      <c r="D27" s="622"/>
      <c r="E27" s="622"/>
      <c r="F27" s="622"/>
      <c r="G27" s="624"/>
      <c r="H27" s="625"/>
      <c r="I27" s="625"/>
      <c r="J27" s="625"/>
      <c r="K27" s="625"/>
      <c r="L27" s="625"/>
      <c r="M27" s="625"/>
      <c r="N27" s="625"/>
      <c r="O27" s="625"/>
      <c r="P27" s="625"/>
      <c r="Q27" s="625"/>
      <c r="R27" s="625"/>
      <c r="S27" s="625"/>
      <c r="T27" s="625"/>
      <c r="U27" s="625"/>
      <c r="V27" s="625"/>
      <c r="W27" s="625"/>
      <c r="X27" s="625"/>
      <c r="Y27" s="625"/>
      <c r="Z27" s="625"/>
      <c r="AA27" s="645"/>
      <c r="AB27" s="646"/>
      <c r="AC27" s="305"/>
      <c r="AD27" s="626"/>
      <c r="AE27" s="626"/>
      <c r="AF27" s="626"/>
      <c r="AG27" s="626"/>
      <c r="AN27" s="626"/>
      <c r="BR27" s="618"/>
    </row>
    <row r="28" spans="1:80" s="606" customFormat="1" ht="51" customHeight="1">
      <c r="A28" s="620" t="s">
        <v>19</v>
      </c>
      <c r="B28" s="631" t="s">
        <v>1291</v>
      </c>
      <c r="C28" s="623"/>
      <c r="D28" s="620"/>
      <c r="E28" s="631"/>
      <c r="F28" s="635"/>
      <c r="G28" s="638"/>
      <c r="H28" s="629">
        <f t="shared" ref="H28:N28" si="4">SUBTOTAL(9,H29:H113)</f>
        <v>34510342.065883994</v>
      </c>
      <c r="I28" s="629">
        <f t="shared" si="4"/>
        <v>29947633.890884001</v>
      </c>
      <c r="J28" s="629">
        <f t="shared" si="4"/>
        <v>4136319</v>
      </c>
      <c r="K28" s="629">
        <f t="shared" si="4"/>
        <v>3861881</v>
      </c>
      <c r="L28" s="629">
        <f t="shared" si="4"/>
        <v>0</v>
      </c>
      <c r="M28" s="629">
        <f t="shared" si="4"/>
        <v>187438.55220000001</v>
      </c>
      <c r="N28" s="629">
        <f t="shared" si="4"/>
        <v>15383302.824999999</v>
      </c>
      <c r="O28" s="629">
        <f>P28+Q28</f>
        <v>2717493.1150000002</v>
      </c>
      <c r="P28" s="629">
        <f>SUBTOTAL(9,P29:P113)</f>
        <v>1867493.115</v>
      </c>
      <c r="Q28" s="629">
        <f>SUBTOTAL(9,Q29:Q113)</f>
        <v>850000</v>
      </c>
      <c r="R28" s="629">
        <f>SUBTOTAL(9,R29:R113)</f>
        <v>1564848.8640000001</v>
      </c>
      <c r="S28" s="629">
        <f>SUBTOTAL(9,S29:S168)</f>
        <v>3775734.4949039998</v>
      </c>
      <c r="T28" s="629">
        <f>SUBTOTAL(9,T29:T168)</f>
        <v>4940040</v>
      </c>
      <c r="U28" s="629">
        <f>SUBTOTAL(9,U29:U168)</f>
        <v>4556040</v>
      </c>
      <c r="V28" s="629"/>
      <c r="W28" s="629">
        <f>SUBTOTAL(9,W29:W168)</f>
        <v>15298495.557184</v>
      </c>
      <c r="X28" s="629">
        <f>SUBTOTAL(9,X29:X168)</f>
        <v>5119758.2678159997</v>
      </c>
      <c r="Y28" s="629">
        <f>SUBTOTAL(9,Y29:Y167)</f>
        <v>4537037.4890000001</v>
      </c>
      <c r="Z28" s="629">
        <f>SUBTOTAL(9,Z29:Z167)</f>
        <v>4537037.4890000001</v>
      </c>
      <c r="AA28" s="645"/>
      <c r="AB28" s="646"/>
      <c r="AC28" s="641"/>
      <c r="AD28" s="617"/>
      <c r="AE28" s="617"/>
      <c r="AF28" s="617"/>
      <c r="AG28" s="617"/>
      <c r="AH28" s="640"/>
      <c r="AN28" s="617"/>
      <c r="BR28" s="616"/>
    </row>
    <row r="29" spans="1:80" s="606" customFormat="1" ht="36" customHeight="1">
      <c r="A29" s="635" t="s">
        <v>1347</v>
      </c>
      <c r="B29" s="594" t="s">
        <v>1292</v>
      </c>
      <c r="C29" s="623"/>
      <c r="D29" s="635"/>
      <c r="E29" s="635"/>
      <c r="F29" s="635"/>
      <c r="G29" s="638"/>
      <c r="H29" s="629">
        <f>SUBTOTAL(9,H30:H36)</f>
        <v>2745241.007884</v>
      </c>
      <c r="I29" s="629">
        <f t="shared" ref="I29:Z29" si="5">SUBTOTAL(9,I30:I36)</f>
        <v>918077.23288400006</v>
      </c>
      <c r="J29" s="629">
        <f t="shared" si="5"/>
        <v>98000</v>
      </c>
      <c r="K29" s="629">
        <f t="shared" si="5"/>
        <v>0</v>
      </c>
      <c r="L29" s="629">
        <f t="shared" si="5"/>
        <v>0</v>
      </c>
      <c r="M29" s="629">
        <f t="shared" si="5"/>
        <v>0</v>
      </c>
      <c r="N29" s="629">
        <f t="shared" si="5"/>
        <v>353108</v>
      </c>
      <c r="O29" s="629">
        <f t="shared" si="5"/>
        <v>16707.227000000003</v>
      </c>
      <c r="P29" s="629">
        <f t="shared" si="5"/>
        <v>16720.115000000002</v>
      </c>
      <c r="Q29" s="629">
        <f t="shared" si="5"/>
        <v>0</v>
      </c>
      <c r="R29" s="629">
        <f t="shared" si="5"/>
        <v>30104.284</v>
      </c>
      <c r="S29" s="629">
        <f t="shared" si="5"/>
        <v>158889</v>
      </c>
      <c r="T29" s="629">
        <f t="shared" si="5"/>
        <v>43638</v>
      </c>
      <c r="U29" s="629">
        <f t="shared" si="5"/>
        <v>43638</v>
      </c>
      <c r="V29" s="629">
        <f t="shared" si="5"/>
        <v>0</v>
      </c>
      <c r="W29" s="629">
        <f t="shared" si="5"/>
        <v>249338.511</v>
      </c>
      <c r="X29" s="629">
        <f t="shared" si="5"/>
        <v>103769.489</v>
      </c>
      <c r="Y29" s="629">
        <f t="shared" si="5"/>
        <v>103769.489</v>
      </c>
      <c r="Z29" s="629">
        <f t="shared" si="5"/>
        <v>103769.489</v>
      </c>
      <c r="AA29" s="645"/>
      <c r="AB29" s="646"/>
      <c r="AC29" s="630"/>
      <c r="AD29" s="647" t="s">
        <v>1348</v>
      </c>
      <c r="AE29" s="617"/>
      <c r="AF29" s="617"/>
      <c r="AG29" s="617"/>
      <c r="AN29" s="617"/>
      <c r="BR29" s="616"/>
    </row>
    <row r="30" spans="1:80" s="610" customFormat="1" ht="110.25" customHeight="1">
      <c r="A30" s="622">
        <v>1</v>
      </c>
      <c r="B30" s="644" t="s">
        <v>966</v>
      </c>
      <c r="C30" s="327"/>
      <c r="D30" s="622"/>
      <c r="E30" s="622"/>
      <c r="F30" s="326" t="s">
        <v>967</v>
      </c>
      <c r="G30" s="624" t="s">
        <v>968</v>
      </c>
      <c r="H30" s="625">
        <v>240000</v>
      </c>
      <c r="I30" s="625">
        <v>120000</v>
      </c>
      <c r="J30" s="625"/>
      <c r="K30" s="625"/>
      <c r="L30" s="625"/>
      <c r="M30" s="625"/>
      <c r="N30" s="625">
        <f>120000-70887</f>
        <v>49113</v>
      </c>
      <c r="O30" s="625">
        <v>2487.1120000000001</v>
      </c>
      <c r="P30" s="625">
        <v>2500</v>
      </c>
      <c r="Q30" s="625"/>
      <c r="R30" s="625">
        <v>4973.2839999999997</v>
      </c>
      <c r="S30" s="625">
        <f>5000+11553+BR30</f>
        <v>28553</v>
      </c>
      <c r="T30" s="625">
        <f>2804+5196</f>
        <v>8000</v>
      </c>
      <c r="U30" s="625">
        <f>2804+5196</f>
        <v>8000</v>
      </c>
      <c r="V30" s="625"/>
      <c r="W30" s="625">
        <f>K30+O30+R30+S30+T30</f>
        <v>44013.396000000001</v>
      </c>
      <c r="X30" s="625">
        <f>N30-O30-R30-S30-T30</f>
        <v>5099.6039999999994</v>
      </c>
      <c r="Y30" s="625">
        <f>X30</f>
        <v>5099.6039999999994</v>
      </c>
      <c r="Z30" s="625">
        <f>Y30</f>
        <v>5099.6039999999994</v>
      </c>
      <c r="AA30" s="645">
        <f>(W30+Y30)/I30</f>
        <v>0.409275</v>
      </c>
      <c r="AB30" s="646">
        <v>1</v>
      </c>
      <c r="AC30" s="630"/>
      <c r="AD30" s="626"/>
      <c r="AE30" s="617"/>
      <c r="AF30" s="626"/>
      <c r="AN30" s="626"/>
      <c r="BO30" s="648"/>
      <c r="BR30" s="618">
        <v>12000</v>
      </c>
      <c r="BS30" s="622" t="s">
        <v>1349</v>
      </c>
      <c r="BT30" s="610">
        <f>75987-5100</f>
        <v>70887</v>
      </c>
    </row>
    <row r="31" spans="1:80" s="610" customFormat="1" ht="102.75" customHeight="1">
      <c r="A31" s="622">
        <v>2</v>
      </c>
      <c r="B31" s="644" t="s">
        <v>970</v>
      </c>
      <c r="C31" s="327">
        <v>7537560</v>
      </c>
      <c r="D31" s="622"/>
      <c r="E31" s="622"/>
      <c r="F31" s="326" t="s">
        <v>967</v>
      </c>
      <c r="G31" s="624" t="s">
        <v>971</v>
      </c>
      <c r="H31" s="625">
        <v>260985</v>
      </c>
      <c r="I31" s="625">
        <v>41000</v>
      </c>
      <c r="J31" s="625">
        <v>98000</v>
      </c>
      <c r="K31" s="625">
        <v>0</v>
      </c>
      <c r="L31" s="625">
        <v>0</v>
      </c>
      <c r="M31" s="625"/>
      <c r="N31" s="625">
        <f>41000-7000</f>
        <v>34000</v>
      </c>
      <c r="O31" s="625">
        <f>P31+Q31</f>
        <v>3220.1150000000016</v>
      </c>
      <c r="P31" s="625">
        <v>3220.1150000000016</v>
      </c>
      <c r="Q31" s="625"/>
      <c r="R31" s="625">
        <v>5000</v>
      </c>
      <c r="S31" s="625">
        <f>10000-7000</f>
        <v>3000</v>
      </c>
      <c r="T31" s="625">
        <v>8000</v>
      </c>
      <c r="U31" s="625">
        <v>8000</v>
      </c>
      <c r="V31" s="625"/>
      <c r="W31" s="625">
        <f>K31+O31+R31+S31+T31</f>
        <v>19220.115000000002</v>
      </c>
      <c r="X31" s="625">
        <f>N31-O31-R31-S31-T31</f>
        <v>14779.884999999998</v>
      </c>
      <c r="Y31" s="625">
        <f>X31</f>
        <v>14779.884999999998</v>
      </c>
      <c r="Z31" s="625">
        <f>Y31</f>
        <v>14779.884999999998</v>
      </c>
      <c r="AA31" s="645">
        <f>(W31+Y31)/I31</f>
        <v>0.82926829268292679</v>
      </c>
      <c r="AB31" s="646">
        <v>1</v>
      </c>
      <c r="AC31" s="630"/>
      <c r="AD31" s="626"/>
      <c r="AE31" s="617"/>
      <c r="AF31" s="626"/>
      <c r="AG31" s="626"/>
      <c r="AN31" s="626"/>
      <c r="BR31" s="618">
        <f>21780-14780</f>
        <v>7000</v>
      </c>
    </row>
    <row r="32" spans="1:80" s="610" customFormat="1" ht="85.5" customHeight="1">
      <c r="A32" s="622">
        <v>3</v>
      </c>
      <c r="B32" s="644" t="s">
        <v>973</v>
      </c>
      <c r="C32" s="327"/>
      <c r="D32" s="622"/>
      <c r="E32" s="622"/>
      <c r="F32" s="622" t="s">
        <v>448</v>
      </c>
      <c r="G32" s="624" t="s">
        <v>974</v>
      </c>
      <c r="H32" s="625">
        <v>3105.0078840000001</v>
      </c>
      <c r="I32" s="625">
        <v>610.50488400000006</v>
      </c>
      <c r="J32" s="625"/>
      <c r="K32" s="625"/>
      <c r="L32" s="625"/>
      <c r="M32" s="625"/>
      <c r="N32" s="625">
        <f>131+480-91</f>
        <v>520</v>
      </c>
      <c r="O32" s="625"/>
      <c r="P32" s="625"/>
      <c r="Q32" s="625"/>
      <c r="R32" s="625">
        <v>131</v>
      </c>
      <c r="S32" s="625"/>
      <c r="T32" s="625">
        <v>138</v>
      </c>
      <c r="U32" s="625">
        <v>138</v>
      </c>
      <c r="V32" s="625"/>
      <c r="W32" s="625">
        <f>K32+O32+R32+S32+T32</f>
        <v>269</v>
      </c>
      <c r="X32" s="625">
        <f>N32-O32-R32-S32-T32</f>
        <v>251</v>
      </c>
      <c r="Y32" s="625">
        <v>251</v>
      </c>
      <c r="Z32" s="625">
        <v>251</v>
      </c>
      <c r="AA32" s="649">
        <f>(W32+Y32)/I32</f>
        <v>0.85175403772854985</v>
      </c>
      <c r="AB32" s="646">
        <v>1</v>
      </c>
      <c r="AC32" s="630"/>
      <c r="AD32" s="626"/>
      <c r="AE32" s="617"/>
      <c r="AF32" s="626"/>
      <c r="AG32" s="626"/>
      <c r="AN32" s="626"/>
      <c r="BR32" s="618">
        <f>342-251</f>
        <v>91</v>
      </c>
    </row>
    <row r="33" spans="1:76" s="610" customFormat="1" ht="91.5" customHeight="1">
      <c r="A33" s="622">
        <v>4</v>
      </c>
      <c r="B33" s="644" t="s">
        <v>975</v>
      </c>
      <c r="C33" s="327"/>
      <c r="D33" s="622"/>
      <c r="E33" s="622"/>
      <c r="F33" s="326" t="s">
        <v>967</v>
      </c>
      <c r="G33" s="624" t="s">
        <v>976</v>
      </c>
      <c r="H33" s="625">
        <v>784863</v>
      </c>
      <c r="I33" s="625">
        <v>190633.728</v>
      </c>
      <c r="J33" s="625"/>
      <c r="K33" s="625"/>
      <c r="L33" s="625"/>
      <c r="M33" s="625"/>
      <c r="N33" s="625">
        <f>22639-7500</f>
        <v>15139</v>
      </c>
      <c r="O33" s="625"/>
      <c r="P33" s="625"/>
      <c r="Q33" s="625"/>
      <c r="R33" s="625"/>
      <c r="S33" s="625"/>
      <c r="T33" s="625">
        <f>9000-7500</f>
        <v>1500</v>
      </c>
      <c r="U33" s="625">
        <f>T33</f>
        <v>1500</v>
      </c>
      <c r="V33" s="625"/>
      <c r="W33" s="625">
        <f>K33+O33+R33+S33+T33</f>
        <v>1500</v>
      </c>
      <c r="X33" s="625">
        <f>N33-O33-R33-S33-T33</f>
        <v>13639</v>
      </c>
      <c r="Y33" s="625">
        <v>13639</v>
      </c>
      <c r="Z33" s="625">
        <v>13639</v>
      </c>
      <c r="AA33" s="645">
        <f>(W33+Y33)/I33</f>
        <v>7.9414068847250371E-2</v>
      </c>
      <c r="AB33" s="646">
        <v>1</v>
      </c>
      <c r="AC33" s="630"/>
      <c r="AD33" s="626"/>
      <c r="AE33" s="617"/>
      <c r="AF33" s="626"/>
      <c r="AG33" s="626"/>
      <c r="AN33" s="626"/>
      <c r="BR33" s="618">
        <v>22639</v>
      </c>
      <c r="BS33" s="610">
        <f>21139-13639</f>
        <v>7500</v>
      </c>
      <c r="BT33" s="610">
        <f>14956-13639</f>
        <v>1317</v>
      </c>
    </row>
    <row r="34" spans="1:76" s="610" customFormat="1" ht="90.75" customHeight="1">
      <c r="A34" s="622">
        <v>5</v>
      </c>
      <c r="B34" s="644" t="s">
        <v>977</v>
      </c>
      <c r="C34" s="327">
        <v>7555313</v>
      </c>
      <c r="D34" s="622"/>
      <c r="E34" s="622"/>
      <c r="F34" s="622" t="s">
        <v>978</v>
      </c>
      <c r="G34" s="624" t="s">
        <v>979</v>
      </c>
      <c r="H34" s="625">
        <v>861404</v>
      </c>
      <c r="I34" s="625">
        <v>506274</v>
      </c>
      <c r="J34" s="625">
        <v>0</v>
      </c>
      <c r="K34" s="625"/>
      <c r="L34" s="625"/>
      <c r="M34" s="625"/>
      <c r="N34" s="625">
        <f>506274-301938</f>
        <v>204336</v>
      </c>
      <c r="O34" s="625">
        <f>P34+Q34</f>
        <v>11000</v>
      </c>
      <c r="P34" s="625">
        <v>11000</v>
      </c>
      <c r="Q34" s="625"/>
      <c r="R34" s="625">
        <f>20000</f>
        <v>20000</v>
      </c>
      <c r="S34" s="625">
        <f>20000+107336</f>
        <v>127336</v>
      </c>
      <c r="T34" s="625">
        <f>U34</f>
        <v>26000</v>
      </c>
      <c r="U34" s="625">
        <f>30000-4000</f>
        <v>26000</v>
      </c>
      <c r="V34" s="625"/>
      <c r="W34" s="625">
        <f>K34+O34+R34+S34+T34</f>
        <v>184336</v>
      </c>
      <c r="X34" s="625">
        <f>N34-O34-R34-S34-T34</f>
        <v>20000</v>
      </c>
      <c r="Y34" s="625">
        <v>20000</v>
      </c>
      <c r="Z34" s="625">
        <v>20000</v>
      </c>
      <c r="AA34" s="645">
        <f>(W34+Y34)/I34</f>
        <v>0.40360753267993221</v>
      </c>
      <c r="AB34" s="646">
        <v>1</v>
      </c>
      <c r="AC34" s="630"/>
      <c r="AD34" s="626" t="s">
        <v>1350</v>
      </c>
      <c r="AE34" s="617"/>
      <c r="AF34" s="626"/>
      <c r="AN34" s="626"/>
      <c r="BO34" s="610">
        <v>319617</v>
      </c>
      <c r="BR34" s="618">
        <f>321938-20000</f>
        <v>301938</v>
      </c>
      <c r="BS34" s="622" t="s">
        <v>1350</v>
      </c>
    </row>
    <row r="35" spans="1:76" s="610" customFormat="1" ht="90.75" customHeight="1">
      <c r="A35" s="622">
        <v>6</v>
      </c>
      <c r="B35" s="650" t="s">
        <v>1351</v>
      </c>
      <c r="C35" s="327"/>
      <c r="D35" s="622"/>
      <c r="E35" s="622"/>
      <c r="F35" s="622" t="s">
        <v>815</v>
      </c>
      <c r="G35" s="651" t="s">
        <v>1043</v>
      </c>
      <c r="H35" s="652">
        <v>594884</v>
      </c>
      <c r="I35" s="625">
        <v>59559</v>
      </c>
      <c r="J35" s="625"/>
      <c r="K35" s="625"/>
      <c r="L35" s="625"/>
      <c r="M35" s="625"/>
      <c r="N35" s="625">
        <v>50000</v>
      </c>
      <c r="O35" s="625"/>
      <c r="P35" s="625"/>
      <c r="Q35" s="625"/>
      <c r="R35" s="625"/>
      <c r="S35" s="625"/>
      <c r="T35" s="625"/>
      <c r="U35" s="625"/>
      <c r="V35" s="625"/>
      <c r="W35" s="625"/>
      <c r="X35" s="625">
        <v>50000</v>
      </c>
      <c r="Y35" s="625">
        <v>50000</v>
      </c>
      <c r="Z35" s="625">
        <v>50000</v>
      </c>
      <c r="AA35" s="645"/>
      <c r="AB35" s="646"/>
      <c r="AC35" s="630"/>
      <c r="AD35" s="626"/>
      <c r="AE35" s="617"/>
      <c r="AF35" s="626"/>
      <c r="AN35" s="626"/>
      <c r="BR35" s="618"/>
      <c r="BS35" s="626"/>
    </row>
    <row r="36" spans="1:76" s="610" customFormat="1" ht="22.5" customHeight="1">
      <c r="A36" s="622"/>
      <c r="B36" s="644"/>
      <c r="C36" s="327"/>
      <c r="D36" s="622"/>
      <c r="E36" s="622"/>
      <c r="F36" s="622"/>
      <c r="G36" s="624"/>
      <c r="H36" s="625"/>
      <c r="I36" s="625"/>
      <c r="J36" s="625"/>
      <c r="K36" s="625"/>
      <c r="L36" s="625"/>
      <c r="M36" s="625"/>
      <c r="N36" s="625"/>
      <c r="O36" s="625"/>
      <c r="P36" s="625"/>
      <c r="Q36" s="625"/>
      <c r="R36" s="625"/>
      <c r="S36" s="625"/>
      <c r="T36" s="625"/>
      <c r="U36" s="625"/>
      <c r="V36" s="625"/>
      <c r="W36" s="625"/>
      <c r="X36" s="625"/>
      <c r="Y36" s="625"/>
      <c r="Z36" s="625"/>
      <c r="AA36" s="645"/>
      <c r="AB36" s="646"/>
      <c r="AC36" s="305"/>
      <c r="AD36" s="626"/>
      <c r="AE36" s="617"/>
      <c r="AF36" s="626"/>
      <c r="AN36" s="626"/>
      <c r="BR36" s="618"/>
      <c r="BS36" s="626"/>
    </row>
    <row r="37" spans="1:76" s="606" customFormat="1" ht="52.5" customHeight="1">
      <c r="A37" s="635" t="s">
        <v>1352</v>
      </c>
      <c r="B37" s="594" t="s">
        <v>1294</v>
      </c>
      <c r="C37" s="623"/>
      <c r="D37" s="635"/>
      <c r="E37" s="635"/>
      <c r="F37" s="635"/>
      <c r="G37" s="638"/>
      <c r="H37" s="629"/>
      <c r="I37" s="629"/>
      <c r="J37" s="629"/>
      <c r="K37" s="629">
        <f>SUBTOTAL(9,K38:K41)</f>
        <v>296021</v>
      </c>
      <c r="L37" s="629"/>
      <c r="M37" s="629"/>
      <c r="N37" s="629">
        <f t="shared" ref="N37:Z37" si="6">SUBTOTAL(9,N38:N41)</f>
        <v>4140346</v>
      </c>
      <c r="O37" s="629">
        <f t="shared" si="6"/>
        <v>1633889</v>
      </c>
      <c r="P37" s="629">
        <f t="shared" si="6"/>
        <v>981273</v>
      </c>
      <c r="Q37" s="629">
        <f t="shared" si="6"/>
        <v>650000</v>
      </c>
      <c r="R37" s="629">
        <f t="shared" si="6"/>
        <v>339344.58</v>
      </c>
      <c r="S37" s="629">
        <f t="shared" si="6"/>
        <v>928962.44871999999</v>
      </c>
      <c r="T37" s="629">
        <f t="shared" si="6"/>
        <v>561146</v>
      </c>
      <c r="U37" s="629">
        <f t="shared" si="6"/>
        <v>536146</v>
      </c>
      <c r="V37" s="629">
        <f t="shared" si="6"/>
        <v>0</v>
      </c>
      <c r="W37" s="629">
        <f t="shared" si="6"/>
        <v>3762688</v>
      </c>
      <c r="X37" s="629">
        <f t="shared" si="6"/>
        <v>673679</v>
      </c>
      <c r="Y37" s="629">
        <f t="shared" si="6"/>
        <v>337000</v>
      </c>
      <c r="Z37" s="629">
        <f t="shared" si="6"/>
        <v>337000</v>
      </c>
      <c r="AA37" s="645"/>
      <c r="AB37" s="646"/>
      <c r="AC37" s="641"/>
      <c r="AD37" s="617"/>
      <c r="AE37" s="617"/>
      <c r="AF37" s="617"/>
      <c r="AG37" s="617"/>
      <c r="AN37" s="617"/>
      <c r="BR37" s="616"/>
    </row>
    <row r="38" spans="1:76" s="610" customFormat="1" ht="99" customHeight="1">
      <c r="A38" s="622">
        <v>1</v>
      </c>
      <c r="B38" s="644" t="s">
        <v>1012</v>
      </c>
      <c r="C38" s="327">
        <v>7538762</v>
      </c>
      <c r="D38" s="622"/>
      <c r="E38" s="622"/>
      <c r="F38" s="622" t="s">
        <v>802</v>
      </c>
      <c r="G38" s="653" t="s">
        <v>1013</v>
      </c>
      <c r="H38" s="654">
        <v>19195</v>
      </c>
      <c r="I38" s="654">
        <v>19195</v>
      </c>
      <c r="J38" s="654">
        <v>3325</v>
      </c>
      <c r="K38" s="654"/>
      <c r="L38" s="654"/>
      <c r="M38" s="654"/>
      <c r="N38" s="654">
        <f>162616+19365</f>
        <v>181981</v>
      </c>
      <c r="O38" s="654">
        <v>2616</v>
      </c>
      <c r="P38" s="654"/>
      <c r="Q38" s="654"/>
      <c r="R38" s="654">
        <v>39344.58</v>
      </c>
      <c r="S38" s="654">
        <v>48682.44872</v>
      </c>
      <c r="T38" s="654">
        <v>44013</v>
      </c>
      <c r="U38" s="654">
        <v>44013</v>
      </c>
      <c r="V38" s="654"/>
      <c r="W38" s="654">
        <v>137981</v>
      </c>
      <c r="X38" s="654">
        <f>N38-W38</f>
        <v>44000</v>
      </c>
      <c r="Y38" s="654">
        <v>44000</v>
      </c>
      <c r="Z38" s="654">
        <v>44000</v>
      </c>
      <c r="AA38" s="645"/>
      <c r="AB38" s="646">
        <v>1</v>
      </c>
      <c r="AC38" s="655"/>
      <c r="AD38" s="626"/>
      <c r="AE38" s="617"/>
      <c r="AF38" s="626"/>
      <c r="AG38" s="618"/>
      <c r="AN38" s="626"/>
      <c r="BR38" s="618">
        <f>44000-24635</f>
        <v>19365</v>
      </c>
      <c r="BU38" s="653" t="s">
        <v>1353</v>
      </c>
    </row>
    <row r="39" spans="1:76" s="610" customFormat="1" ht="109.5" customHeight="1">
      <c r="A39" s="622">
        <v>2</v>
      </c>
      <c r="B39" s="652" t="s">
        <v>801</v>
      </c>
      <c r="C39" s="327"/>
      <c r="D39" s="622"/>
      <c r="E39" s="622"/>
      <c r="F39" s="622" t="s">
        <v>802</v>
      </c>
      <c r="G39" s="656" t="s">
        <v>803</v>
      </c>
      <c r="H39" s="657">
        <v>498640</v>
      </c>
      <c r="I39" s="657">
        <v>31310</v>
      </c>
      <c r="J39" s="625"/>
      <c r="K39" s="625"/>
      <c r="L39" s="625"/>
      <c r="M39" s="625"/>
      <c r="N39" s="654">
        <v>88000</v>
      </c>
      <c r="O39" s="654"/>
      <c r="P39" s="654"/>
      <c r="Q39" s="654"/>
      <c r="R39" s="654"/>
      <c r="S39" s="654"/>
      <c r="T39" s="654">
        <v>25000</v>
      </c>
      <c r="U39" s="654"/>
      <c r="V39" s="654"/>
      <c r="W39" s="654">
        <v>25000</v>
      </c>
      <c r="X39" s="654">
        <f>N39-W39</f>
        <v>63000</v>
      </c>
      <c r="Y39" s="654">
        <f>X39</f>
        <v>63000</v>
      </c>
      <c r="Z39" s="654">
        <f>Y39</f>
        <v>63000</v>
      </c>
      <c r="AA39" s="645"/>
      <c r="AB39" s="646"/>
      <c r="AC39" s="655"/>
      <c r="AD39" s="626"/>
      <c r="AE39" s="617"/>
      <c r="AF39" s="626"/>
      <c r="AG39" s="618"/>
      <c r="AN39" s="626"/>
      <c r="BR39" s="621"/>
      <c r="BS39" s="626"/>
      <c r="BU39" s="622"/>
    </row>
    <row r="40" spans="1:76" s="661" customFormat="1" ht="101.25" customHeight="1">
      <c r="A40" s="658">
        <v>3</v>
      </c>
      <c r="B40" s="644" t="s">
        <v>1354</v>
      </c>
      <c r="C40" s="327"/>
      <c r="D40" s="326"/>
      <c r="E40" s="326"/>
      <c r="F40" s="326"/>
      <c r="G40" s="327" t="s">
        <v>1355</v>
      </c>
      <c r="H40" s="659">
        <v>1454988</v>
      </c>
      <c r="I40" s="659">
        <v>1089988</v>
      </c>
      <c r="J40" s="659"/>
      <c r="K40" s="659"/>
      <c r="L40" s="659"/>
      <c r="M40" s="659"/>
      <c r="N40" s="659">
        <v>1170040</v>
      </c>
      <c r="O40" s="659"/>
      <c r="P40" s="659"/>
      <c r="Q40" s="659"/>
      <c r="R40" s="659"/>
      <c r="S40" s="659">
        <v>715280</v>
      </c>
      <c r="T40" s="659">
        <f>50000+183000+97042</f>
        <v>330042</v>
      </c>
      <c r="U40" s="659">
        <v>330042</v>
      </c>
      <c r="V40" s="659"/>
      <c r="W40" s="625">
        <f>K40+O40+R40+S40+T40</f>
        <v>1045322</v>
      </c>
      <c r="X40" s="625">
        <f>N40-O40-R40-S40-T40</f>
        <v>124718</v>
      </c>
      <c r="Y40" s="659">
        <v>30000</v>
      </c>
      <c r="Z40" s="659">
        <f>Y40</f>
        <v>30000</v>
      </c>
      <c r="AA40" s="645">
        <f>(W40+Y40)/I40</f>
        <v>0.9865448059978642</v>
      </c>
      <c r="AB40" s="646">
        <v>1</v>
      </c>
      <c r="AC40" s="305"/>
      <c r="AD40" s="632"/>
      <c r="AE40" s="660"/>
      <c r="AF40" s="660"/>
      <c r="AG40" s="660"/>
      <c r="AN40" s="660"/>
      <c r="BR40" s="662">
        <f>X40-BS40</f>
        <v>44666</v>
      </c>
      <c r="BS40" s="663">
        <f>N40-I40</f>
        <v>80052</v>
      </c>
      <c r="BU40" s="622" t="s">
        <v>1356</v>
      </c>
    </row>
    <row r="41" spans="1:76" s="610" customFormat="1" ht="145.5" customHeight="1">
      <c r="A41" s="622">
        <v>4</v>
      </c>
      <c r="B41" s="644" t="s">
        <v>1357</v>
      </c>
      <c r="C41" s="327"/>
      <c r="D41" s="622"/>
      <c r="E41" s="622"/>
      <c r="F41" s="622"/>
      <c r="G41" s="624" t="s">
        <v>1358</v>
      </c>
      <c r="H41" s="625">
        <v>2700325</v>
      </c>
      <c r="I41" s="625">
        <f>H41</f>
        <v>2700325</v>
      </c>
      <c r="J41" s="625">
        <v>479994</v>
      </c>
      <c r="K41" s="625">
        <v>296021</v>
      </c>
      <c r="L41" s="625"/>
      <c r="M41" s="625">
        <v>0</v>
      </c>
      <c r="N41" s="625">
        <f>2579033+121292</f>
        <v>2700325</v>
      </c>
      <c r="O41" s="625">
        <f>P41+Q41</f>
        <v>1631273</v>
      </c>
      <c r="P41" s="625">
        <f>981273</f>
        <v>981273</v>
      </c>
      <c r="Q41" s="625">
        <v>650000</v>
      </c>
      <c r="R41" s="625">
        <f>200000+BJ41</f>
        <v>300000</v>
      </c>
      <c r="S41" s="625">
        <f>80000+BR41</f>
        <v>165000</v>
      </c>
      <c r="T41" s="625">
        <f>100000+62091</f>
        <v>162091</v>
      </c>
      <c r="U41" s="625">
        <f>100000+62091</f>
        <v>162091</v>
      </c>
      <c r="V41" s="625"/>
      <c r="W41" s="625">
        <f>K41+O41+R41+S41+T41</f>
        <v>2554385</v>
      </c>
      <c r="X41" s="625">
        <f>N41-O41-R41-S41-T41</f>
        <v>441961</v>
      </c>
      <c r="Y41" s="625">
        <v>200000</v>
      </c>
      <c r="Z41" s="625">
        <f>Y41</f>
        <v>200000</v>
      </c>
      <c r="AA41" s="645">
        <f>(W41+Y41)/(I41+J41)</f>
        <v>0.86607192548923551</v>
      </c>
      <c r="AB41" s="646">
        <v>1</v>
      </c>
      <c r="AC41" s="305"/>
      <c r="AD41" s="626" t="s">
        <v>1359</v>
      </c>
      <c r="AE41" s="617"/>
      <c r="AG41" s="626"/>
      <c r="AN41" s="626" t="s">
        <v>1360</v>
      </c>
      <c r="BJ41" s="626">
        <v>100000</v>
      </c>
      <c r="BR41" s="618">
        <v>85000</v>
      </c>
    </row>
    <row r="42" spans="1:76" s="666" customFormat="1" ht="52.5" customHeight="1">
      <c r="A42" s="368" t="s">
        <v>1361</v>
      </c>
      <c r="B42" s="594" t="s">
        <v>1296</v>
      </c>
      <c r="C42" s="664"/>
      <c r="D42" s="368"/>
      <c r="E42" s="665"/>
      <c r="F42" s="611"/>
      <c r="G42" s="623"/>
      <c r="H42" s="629">
        <v>7560034</v>
      </c>
      <c r="I42" s="629">
        <v>7443371</v>
      </c>
      <c r="J42" s="629">
        <f>SUBTOTAL(9,J43:J44)</f>
        <v>3555000</v>
      </c>
      <c r="K42" s="629">
        <f>SUBTOTAL(9,K43:K44)</f>
        <v>3565860</v>
      </c>
      <c r="L42" s="629">
        <f>SUBTOTAL(9,L43:L44)</f>
        <v>0</v>
      </c>
      <c r="M42" s="629">
        <f>SUBTOTAL(9,M43:M44)</f>
        <v>0</v>
      </c>
      <c r="N42" s="629">
        <f>SUBTOTAL(9,N43:N44)</f>
        <v>2974907</v>
      </c>
      <c r="O42" s="629">
        <f>P42+Q42</f>
        <v>1065000</v>
      </c>
      <c r="P42" s="629">
        <f t="shared" ref="P42:U42" si="7">SUBTOTAL(9,P43:P44)</f>
        <v>865000</v>
      </c>
      <c r="Q42" s="629">
        <f t="shared" si="7"/>
        <v>200000</v>
      </c>
      <c r="R42" s="629">
        <f t="shared" si="7"/>
        <v>800000</v>
      </c>
      <c r="S42" s="629">
        <f t="shared" si="7"/>
        <v>706248.04618399998</v>
      </c>
      <c r="T42" s="629">
        <f t="shared" si="7"/>
        <v>283000</v>
      </c>
      <c r="U42" s="629">
        <f t="shared" si="7"/>
        <v>283000</v>
      </c>
      <c r="V42" s="629"/>
      <c r="W42" s="629">
        <f>SUBTOTAL(9,W43:W44)</f>
        <v>4804678.0461839996</v>
      </c>
      <c r="X42" s="629">
        <f>SUBTOTAL(9,X43:X44)</f>
        <v>120658.95381600002</v>
      </c>
      <c r="Y42" s="629">
        <f>SUBTOTAL(9,Y43:Y44)</f>
        <v>120000</v>
      </c>
      <c r="Z42" s="629">
        <f>SUBTOTAL(9,Z43:Z44)</f>
        <v>120000</v>
      </c>
      <c r="AA42" s="645"/>
      <c r="AB42" s="646"/>
      <c r="AC42" s="641"/>
      <c r="AD42" s="614"/>
      <c r="AE42" s="617"/>
      <c r="BR42" s="667"/>
      <c r="BS42" s="668"/>
    </row>
    <row r="43" spans="1:76" s="661" customFormat="1" ht="153.75" customHeight="1">
      <c r="A43" s="658">
        <v>1</v>
      </c>
      <c r="B43" s="644" t="s">
        <v>999</v>
      </c>
      <c r="C43" s="669">
        <v>7213025</v>
      </c>
      <c r="D43" s="658"/>
      <c r="E43" s="670"/>
      <c r="F43" s="671" t="s">
        <v>316</v>
      </c>
      <c r="G43" s="624" t="s">
        <v>1000</v>
      </c>
      <c r="H43" s="659">
        <v>6416034</v>
      </c>
      <c r="I43" s="659">
        <v>6299371</v>
      </c>
      <c r="J43" s="659">
        <v>1945000</v>
      </c>
      <c r="K43" s="659">
        <v>1950430</v>
      </c>
      <c r="L43" s="659">
        <f>SUBTOTAL(9,L44:L44)</f>
        <v>0</v>
      </c>
      <c r="M43" s="659">
        <f>SUBTOTAL(9,M44:M44)</f>
        <v>0</v>
      </c>
      <c r="N43" s="659">
        <f>3074907-100000</f>
        <v>2974907</v>
      </c>
      <c r="O43" s="659">
        <f>P43+Q43</f>
        <v>1065000</v>
      </c>
      <c r="P43" s="659">
        <f>SUBTOTAL(9,P44:P44)</f>
        <v>865000</v>
      </c>
      <c r="Q43" s="659">
        <f>SUBTOTAL(9,Q44:Q44)</f>
        <v>200000</v>
      </c>
      <c r="R43" s="659">
        <v>800000</v>
      </c>
      <c r="S43" s="659">
        <f>591248.046184-150000+265000</f>
        <v>706248.04618399998</v>
      </c>
      <c r="T43" s="659">
        <v>283000</v>
      </c>
      <c r="U43" s="659">
        <v>283000</v>
      </c>
      <c r="V43" s="659"/>
      <c r="W43" s="659">
        <f>K43+O43+R43+S43+T43</f>
        <v>4804678.0461839996</v>
      </c>
      <c r="X43" s="659">
        <f>N43-O43-R43-S43-T43</f>
        <v>120658.95381600002</v>
      </c>
      <c r="Y43" s="672">
        <f>SUBTOTAL(9,Y44:Y44)</f>
        <v>120000</v>
      </c>
      <c r="Z43" s="672">
        <f>SUBTOTAL(9,Z44:Z44)</f>
        <v>120000</v>
      </c>
      <c r="AA43" s="645">
        <f>(W43+Y43)/(I43+J43)</f>
        <v>0.5973382379545995</v>
      </c>
      <c r="AB43" s="646">
        <v>1</v>
      </c>
      <c r="AC43" s="630" t="s">
        <v>1362</v>
      </c>
      <c r="AD43" s="632"/>
      <c r="AE43" s="617"/>
      <c r="BR43" s="673" t="s">
        <v>1363</v>
      </c>
      <c r="BS43" s="674"/>
      <c r="BU43" s="622" t="s">
        <v>1364</v>
      </c>
      <c r="BX43" s="663">
        <v>50000</v>
      </c>
    </row>
    <row r="44" spans="1:76" s="661" customFormat="1" ht="45.75" customHeight="1">
      <c r="A44" s="658"/>
      <c r="B44" s="644" t="s">
        <v>1365</v>
      </c>
      <c r="C44" s="669">
        <v>7213025</v>
      </c>
      <c r="D44" s="658"/>
      <c r="E44" s="670"/>
      <c r="F44" s="671" t="s">
        <v>316</v>
      </c>
      <c r="G44" s="622"/>
      <c r="H44" s="659"/>
      <c r="I44" s="659"/>
      <c r="J44" s="659">
        <v>1610000</v>
      </c>
      <c r="K44" s="659">
        <f>1610000+5430</f>
        <v>1615430</v>
      </c>
      <c r="L44" s="659"/>
      <c r="M44" s="659"/>
      <c r="N44" s="659"/>
      <c r="O44" s="659"/>
      <c r="P44" s="659">
        <v>865000</v>
      </c>
      <c r="Q44" s="659">
        <v>200000</v>
      </c>
      <c r="R44" s="659"/>
      <c r="S44" s="625"/>
      <c r="T44" s="659"/>
      <c r="U44" s="659"/>
      <c r="V44" s="659"/>
      <c r="W44" s="659"/>
      <c r="X44" s="625"/>
      <c r="Y44" s="659">
        <v>120000</v>
      </c>
      <c r="Z44" s="659">
        <v>120000</v>
      </c>
      <c r="AA44" s="645"/>
      <c r="AB44" s="646"/>
      <c r="AC44" s="630"/>
      <c r="AD44" s="632" t="s">
        <v>1366</v>
      </c>
      <c r="AE44" s="617"/>
      <c r="BR44" s="663">
        <v>4998647</v>
      </c>
      <c r="BS44" s="663">
        <v>4632948</v>
      </c>
      <c r="BT44" s="661" t="s">
        <v>1367</v>
      </c>
    </row>
    <row r="45" spans="1:76" s="666" customFormat="1" ht="57" customHeight="1">
      <c r="A45" s="620" t="s">
        <v>23</v>
      </c>
      <c r="B45" s="594" t="s">
        <v>1368</v>
      </c>
      <c r="C45" s="664"/>
      <c r="D45" s="368"/>
      <c r="E45" s="665"/>
      <c r="F45" s="611"/>
      <c r="G45" s="623"/>
      <c r="H45" s="675"/>
      <c r="I45" s="675"/>
      <c r="J45" s="675"/>
      <c r="K45" s="675">
        <f>SUBTOTAL(9,K54:K113)</f>
        <v>0</v>
      </c>
      <c r="L45" s="675"/>
      <c r="M45" s="675"/>
      <c r="N45" s="675">
        <f t="shared" ref="N45:X45" si="8">SUBTOTAL(9,N46:N168)</f>
        <v>10703441.824999999</v>
      </c>
      <c r="O45" s="675">
        <f t="shared" si="8"/>
        <v>12500</v>
      </c>
      <c r="P45" s="675">
        <f t="shared" si="8"/>
        <v>4500</v>
      </c>
      <c r="Q45" s="675">
        <f t="shared" si="8"/>
        <v>0</v>
      </c>
      <c r="R45" s="675">
        <f t="shared" si="8"/>
        <v>435400</v>
      </c>
      <c r="S45" s="675">
        <f t="shared" si="8"/>
        <v>1981635</v>
      </c>
      <c r="T45" s="675">
        <f t="shared" si="8"/>
        <v>4052256</v>
      </c>
      <c r="U45" s="675">
        <f t="shared" si="8"/>
        <v>3693256</v>
      </c>
      <c r="V45" s="675">
        <f t="shared" si="8"/>
        <v>0</v>
      </c>
      <c r="W45" s="675">
        <f t="shared" si="8"/>
        <v>6481791</v>
      </c>
      <c r="X45" s="675">
        <f t="shared" si="8"/>
        <v>4221650.8250000002</v>
      </c>
      <c r="Y45" s="675">
        <f>SUBTOTAL(9,Y46:Y167)</f>
        <v>3976268</v>
      </c>
      <c r="Z45" s="675">
        <f>SUBTOTAL(9,Z46:Z167)</f>
        <v>3976268</v>
      </c>
      <c r="AA45" s="645"/>
      <c r="AB45" s="646"/>
      <c r="AC45" s="676"/>
      <c r="AD45" s="614"/>
      <c r="AE45" s="617"/>
      <c r="BR45" s="667">
        <f>Z45-Y45</f>
        <v>0</v>
      </c>
      <c r="BS45" s="668"/>
    </row>
    <row r="46" spans="1:76" s="666" customFormat="1" ht="47.25" customHeight="1">
      <c r="A46" s="368"/>
      <c r="B46" s="677" t="s">
        <v>1369</v>
      </c>
      <c r="C46" s="623"/>
      <c r="D46" s="611"/>
      <c r="E46" s="611"/>
      <c r="F46" s="611"/>
      <c r="G46" s="623"/>
      <c r="H46" s="678"/>
      <c r="I46" s="678"/>
      <c r="J46" s="678"/>
      <c r="K46" s="678"/>
      <c r="L46" s="678"/>
      <c r="M46" s="678"/>
      <c r="N46" s="678">
        <f t="shared" ref="N46:T46" si="9">SUBTOTAL(9,N47:N168)</f>
        <v>10703441.824999999</v>
      </c>
      <c r="O46" s="678">
        <f t="shared" si="9"/>
        <v>12500</v>
      </c>
      <c r="P46" s="678">
        <f t="shared" si="9"/>
        <v>4500</v>
      </c>
      <c r="Q46" s="678">
        <f t="shared" si="9"/>
        <v>0</v>
      </c>
      <c r="R46" s="678">
        <f t="shared" si="9"/>
        <v>435400</v>
      </c>
      <c r="S46" s="678">
        <f t="shared" si="9"/>
        <v>1981635</v>
      </c>
      <c r="T46" s="678">
        <f t="shared" si="9"/>
        <v>4052256</v>
      </c>
      <c r="U46" s="678">
        <f t="shared" ref="U46:Z46" si="10">SUBTOTAL(9,U47:U53)</f>
        <v>1159256</v>
      </c>
      <c r="V46" s="678">
        <f t="shared" si="10"/>
        <v>0</v>
      </c>
      <c r="W46" s="678">
        <f t="shared" si="10"/>
        <v>1159256</v>
      </c>
      <c r="X46" s="678">
        <f t="shared" si="10"/>
        <v>664744</v>
      </c>
      <c r="Y46" s="678">
        <f t="shared" si="10"/>
        <v>455244</v>
      </c>
      <c r="Z46" s="678">
        <f t="shared" si="10"/>
        <v>455244</v>
      </c>
      <c r="AA46" s="642"/>
      <c r="AB46" s="639"/>
      <c r="AC46" s="679"/>
      <c r="AD46" s="614"/>
      <c r="AE46" s="680"/>
      <c r="AF46" s="680"/>
      <c r="AG46" s="680"/>
      <c r="AN46" s="680"/>
      <c r="BR46" s="668"/>
      <c r="BS46" s="668"/>
    </row>
    <row r="47" spans="1:76" s="661" customFormat="1" ht="63.75" customHeight="1">
      <c r="A47" s="658">
        <v>1</v>
      </c>
      <c r="B47" s="644" t="s">
        <v>1370</v>
      </c>
      <c r="C47" s="327"/>
      <c r="D47" s="326"/>
      <c r="E47" s="326"/>
      <c r="F47" s="326" t="s">
        <v>855</v>
      </c>
      <c r="G47" s="327" t="s">
        <v>1371</v>
      </c>
      <c r="H47" s="681">
        <v>261728</v>
      </c>
      <c r="I47" s="681">
        <f>H47*0.7</f>
        <v>183209.59999999998</v>
      </c>
      <c r="J47" s="681"/>
      <c r="K47" s="681"/>
      <c r="L47" s="681"/>
      <c r="M47" s="681"/>
      <c r="N47" s="681">
        <v>145000</v>
      </c>
      <c r="O47" s="681"/>
      <c r="P47" s="681"/>
      <c r="Q47" s="681"/>
      <c r="R47" s="681"/>
      <c r="S47" s="681"/>
      <c r="T47" s="681">
        <v>60000</v>
      </c>
      <c r="U47" s="681">
        <v>60000</v>
      </c>
      <c r="V47" s="681"/>
      <c r="W47" s="625">
        <f t="shared" ref="W47:W52" si="11">K47+O47+R47+S47+T47</f>
        <v>60000</v>
      </c>
      <c r="X47" s="625">
        <f t="shared" ref="X47:X52" si="12">N47-O47-R47-S47-T47</f>
        <v>85000</v>
      </c>
      <c r="Y47" s="681">
        <v>85000</v>
      </c>
      <c r="Z47" s="681">
        <v>85000</v>
      </c>
      <c r="AA47" s="645">
        <f t="shared" ref="AA47:AA52" si="13">(W47+Y47)/I47</f>
        <v>0.79144324314883074</v>
      </c>
      <c r="AB47" s="646">
        <v>1</v>
      </c>
      <c r="AC47" s="682"/>
      <c r="AD47" s="632"/>
      <c r="AE47" s="660"/>
      <c r="AF47" s="660"/>
      <c r="AG47" s="660"/>
      <c r="AN47" s="660"/>
      <c r="BR47" s="663"/>
      <c r="BS47" s="663"/>
    </row>
    <row r="48" spans="1:76" s="661" customFormat="1" ht="77.25" customHeight="1">
      <c r="A48" s="658">
        <v>2</v>
      </c>
      <c r="B48" s="644" t="s">
        <v>1372</v>
      </c>
      <c r="C48" s="327"/>
      <c r="D48" s="326"/>
      <c r="E48" s="326"/>
      <c r="F48" s="326" t="s">
        <v>821</v>
      </c>
      <c r="G48" s="327" t="s">
        <v>1373</v>
      </c>
      <c r="H48" s="681">
        <v>34232</v>
      </c>
      <c r="I48" s="681">
        <v>24000</v>
      </c>
      <c r="J48" s="681"/>
      <c r="K48" s="681"/>
      <c r="L48" s="681"/>
      <c r="M48" s="681"/>
      <c r="N48" s="681">
        <f>40000-16000</f>
        <v>24000</v>
      </c>
      <c r="O48" s="681"/>
      <c r="P48" s="681"/>
      <c r="Q48" s="681"/>
      <c r="R48" s="681"/>
      <c r="S48" s="681"/>
      <c r="T48" s="681">
        <v>15000</v>
      </c>
      <c r="U48" s="681">
        <v>15000</v>
      </c>
      <c r="V48" s="681"/>
      <c r="W48" s="625">
        <f t="shared" si="11"/>
        <v>15000</v>
      </c>
      <c r="X48" s="625">
        <f t="shared" si="12"/>
        <v>9000</v>
      </c>
      <c r="Y48" s="681">
        <v>9000</v>
      </c>
      <c r="Z48" s="681">
        <v>9000</v>
      </c>
      <c r="AA48" s="645">
        <f t="shared" si="13"/>
        <v>1</v>
      </c>
      <c r="AB48" s="646">
        <v>1</v>
      </c>
      <c r="AC48" s="294"/>
      <c r="AD48" s="632"/>
      <c r="AE48" s="660"/>
      <c r="AF48" s="660"/>
      <c r="AG48" s="660"/>
      <c r="AN48" s="660"/>
      <c r="BR48" s="663">
        <v>-16000</v>
      </c>
      <c r="BS48" s="663"/>
    </row>
    <row r="49" spans="1:73" s="661" customFormat="1" ht="94.5" customHeight="1">
      <c r="A49" s="658">
        <v>3</v>
      </c>
      <c r="B49" s="644" t="s">
        <v>1374</v>
      </c>
      <c r="C49" s="327"/>
      <c r="D49" s="326"/>
      <c r="E49" s="326"/>
      <c r="F49" s="622" t="s">
        <v>802</v>
      </c>
      <c r="G49" s="327" t="s">
        <v>1375</v>
      </c>
      <c r="H49" s="681">
        <v>295493</v>
      </c>
      <c r="I49" s="681">
        <v>295493</v>
      </c>
      <c r="J49" s="681"/>
      <c r="K49" s="681"/>
      <c r="L49" s="681"/>
      <c r="M49" s="681"/>
      <c r="N49" s="681">
        <v>200000</v>
      </c>
      <c r="O49" s="681"/>
      <c r="P49" s="681"/>
      <c r="Q49" s="681"/>
      <c r="R49" s="681"/>
      <c r="S49" s="681"/>
      <c r="T49" s="681">
        <v>95000</v>
      </c>
      <c r="U49" s="681">
        <v>95000</v>
      </c>
      <c r="V49" s="681"/>
      <c r="W49" s="625">
        <f t="shared" si="11"/>
        <v>95000</v>
      </c>
      <c r="X49" s="625">
        <f t="shared" si="12"/>
        <v>105000</v>
      </c>
      <c r="Y49" s="681">
        <f>90000</f>
        <v>90000</v>
      </c>
      <c r="Z49" s="681">
        <v>90000</v>
      </c>
      <c r="AA49" s="645">
        <f t="shared" si="13"/>
        <v>0.62607236042816583</v>
      </c>
      <c r="AB49" s="646"/>
      <c r="AC49" s="294"/>
      <c r="AD49" s="632"/>
      <c r="AE49" s="660"/>
      <c r="AF49" s="660"/>
      <c r="AG49" s="660"/>
      <c r="AN49" s="660"/>
      <c r="BR49" s="663"/>
      <c r="BS49" s="663"/>
    </row>
    <row r="50" spans="1:73" s="661" customFormat="1" ht="113.25" customHeight="1">
      <c r="A50" s="658">
        <v>4</v>
      </c>
      <c r="B50" s="644" t="s">
        <v>899</v>
      </c>
      <c r="C50" s="327"/>
      <c r="D50" s="326"/>
      <c r="E50" s="326"/>
      <c r="F50" s="622" t="s">
        <v>802</v>
      </c>
      <c r="G50" s="327" t="s">
        <v>901</v>
      </c>
      <c r="H50" s="681">
        <v>1364166</v>
      </c>
      <c r="I50" s="681">
        <v>1364166</v>
      </c>
      <c r="J50" s="681"/>
      <c r="K50" s="681"/>
      <c r="L50" s="681"/>
      <c r="M50" s="681"/>
      <c r="N50" s="681">
        <f>900000+300000</f>
        <v>1200000</v>
      </c>
      <c r="O50" s="681"/>
      <c r="P50" s="681"/>
      <c r="Q50" s="681"/>
      <c r="R50" s="681"/>
      <c r="S50" s="681"/>
      <c r="T50" s="683">
        <f>300000+100000+385256</f>
        <v>785256</v>
      </c>
      <c r="U50" s="681">
        <f>T50</f>
        <v>785256</v>
      </c>
      <c r="V50" s="681"/>
      <c r="W50" s="625">
        <f t="shared" si="11"/>
        <v>785256</v>
      </c>
      <c r="X50" s="625">
        <f t="shared" si="12"/>
        <v>414744</v>
      </c>
      <c r="Y50" s="683">
        <f>600000-339756-40000</f>
        <v>220244</v>
      </c>
      <c r="Z50" s="681">
        <f>Y50</f>
        <v>220244</v>
      </c>
      <c r="AA50" s="645">
        <f t="shared" si="13"/>
        <v>0.73708038464527048</v>
      </c>
      <c r="AB50" s="646">
        <v>1</v>
      </c>
      <c r="AC50" s="331" t="s">
        <v>1376</v>
      </c>
      <c r="AD50" s="632"/>
      <c r="AE50" s="660"/>
      <c r="AF50" s="660"/>
      <c r="AG50" s="660"/>
      <c r="AN50" s="660"/>
      <c r="BR50" s="674">
        <v>455744</v>
      </c>
      <c r="BS50" s="684">
        <f>BR50-Y50</f>
        <v>235500</v>
      </c>
      <c r="BT50" s="661">
        <v>600000</v>
      </c>
      <c r="BU50" s="661">
        <f>35000+10420</f>
        <v>45420</v>
      </c>
    </row>
    <row r="51" spans="1:73" s="661" customFormat="1" ht="68.25" customHeight="1">
      <c r="A51" s="658">
        <v>5</v>
      </c>
      <c r="B51" s="644" t="s">
        <v>1377</v>
      </c>
      <c r="C51" s="327"/>
      <c r="D51" s="326"/>
      <c r="E51" s="326"/>
      <c r="F51" s="326" t="s">
        <v>1378</v>
      </c>
      <c r="G51" s="327" t="s">
        <v>1379</v>
      </c>
      <c r="H51" s="681">
        <v>209392</v>
      </c>
      <c r="I51" s="681">
        <v>209392</v>
      </c>
      <c r="J51" s="681"/>
      <c r="K51" s="681"/>
      <c r="L51" s="681"/>
      <c r="M51" s="681"/>
      <c r="N51" s="681">
        <v>200000</v>
      </c>
      <c r="O51" s="681"/>
      <c r="P51" s="681"/>
      <c r="Q51" s="681"/>
      <c r="R51" s="681"/>
      <c r="S51" s="681"/>
      <c r="T51" s="681">
        <f>50000+120000</f>
        <v>170000</v>
      </c>
      <c r="U51" s="681">
        <f>50000+120000</f>
        <v>170000</v>
      </c>
      <c r="V51" s="681"/>
      <c r="W51" s="625">
        <f t="shared" si="11"/>
        <v>170000</v>
      </c>
      <c r="X51" s="625">
        <f t="shared" si="12"/>
        <v>30000</v>
      </c>
      <c r="Y51" s="681">
        <f>X51</f>
        <v>30000</v>
      </c>
      <c r="Z51" s="681">
        <v>30000</v>
      </c>
      <c r="AA51" s="645">
        <f t="shared" si="13"/>
        <v>0.95514632841751357</v>
      </c>
      <c r="AB51" s="646">
        <v>1</v>
      </c>
      <c r="AC51" s="294"/>
      <c r="AD51" s="632"/>
      <c r="AE51" s="660"/>
      <c r="AF51" s="660"/>
      <c r="AG51" s="660"/>
      <c r="AN51" s="660"/>
      <c r="BR51" s="663"/>
      <c r="BS51" s="685">
        <f>17/60</f>
        <v>0.28333333333333333</v>
      </c>
    </row>
    <row r="52" spans="1:73" s="661" customFormat="1" ht="64.5" customHeight="1">
      <c r="A52" s="658">
        <v>6</v>
      </c>
      <c r="B52" s="644" t="s">
        <v>1380</v>
      </c>
      <c r="C52" s="327"/>
      <c r="D52" s="326"/>
      <c r="E52" s="326"/>
      <c r="F52" s="326" t="s">
        <v>528</v>
      </c>
      <c r="G52" s="327" t="s">
        <v>1381</v>
      </c>
      <c r="H52" s="681">
        <v>65214</v>
      </c>
      <c r="I52" s="681">
        <v>65214</v>
      </c>
      <c r="J52" s="681"/>
      <c r="K52" s="681"/>
      <c r="L52" s="681"/>
      <c r="M52" s="681"/>
      <c r="N52" s="681">
        <v>55000</v>
      </c>
      <c r="O52" s="681"/>
      <c r="P52" s="681"/>
      <c r="Q52" s="681"/>
      <c r="R52" s="681"/>
      <c r="S52" s="681"/>
      <c r="T52" s="681">
        <v>34000</v>
      </c>
      <c r="U52" s="681">
        <v>34000</v>
      </c>
      <c r="V52" s="681"/>
      <c r="W52" s="625">
        <f t="shared" si="11"/>
        <v>34000</v>
      </c>
      <c r="X52" s="625">
        <f t="shared" si="12"/>
        <v>21000</v>
      </c>
      <c r="Y52" s="681">
        <v>21000</v>
      </c>
      <c r="Z52" s="681">
        <v>21000</v>
      </c>
      <c r="AA52" s="645">
        <f t="shared" si="13"/>
        <v>0.84337718894715863</v>
      </c>
      <c r="AB52" s="646">
        <v>1</v>
      </c>
      <c r="AC52" s="682"/>
      <c r="AD52" s="632"/>
      <c r="AE52" s="660"/>
      <c r="AF52" s="660"/>
      <c r="AG52" s="660"/>
      <c r="AN52" s="660"/>
      <c r="BR52" s="663"/>
      <c r="BS52" s="663">
        <v>60000</v>
      </c>
    </row>
    <row r="53" spans="1:73" s="666" customFormat="1" ht="25.5" customHeight="1">
      <c r="A53" s="620"/>
      <c r="B53" s="594"/>
      <c r="C53" s="664"/>
      <c r="D53" s="368"/>
      <c r="E53" s="665"/>
      <c r="F53" s="611"/>
      <c r="G53" s="623"/>
      <c r="H53" s="675"/>
      <c r="I53" s="675"/>
      <c r="J53" s="675"/>
      <c r="K53" s="675"/>
      <c r="L53" s="675"/>
      <c r="M53" s="675"/>
      <c r="N53" s="675"/>
      <c r="O53" s="675"/>
      <c r="P53" s="675"/>
      <c r="Q53" s="675"/>
      <c r="R53" s="675"/>
      <c r="S53" s="675"/>
      <c r="T53" s="675"/>
      <c r="U53" s="675"/>
      <c r="V53" s="675"/>
      <c r="W53" s="675"/>
      <c r="X53" s="675"/>
      <c r="Y53" s="675"/>
      <c r="Z53" s="675"/>
      <c r="AA53" s="645"/>
      <c r="AB53" s="646"/>
      <c r="AC53" s="676"/>
      <c r="AD53" s="614"/>
      <c r="AE53" s="617"/>
      <c r="BR53" s="667"/>
      <c r="BS53" s="668"/>
    </row>
    <row r="54" spans="1:73" s="695" customFormat="1" ht="28.5" customHeight="1">
      <c r="A54" s="686"/>
      <c r="B54" s="677" t="s">
        <v>1382</v>
      </c>
      <c r="C54" s="687"/>
      <c r="D54" s="688"/>
      <c r="E54" s="689"/>
      <c r="F54" s="690"/>
      <c r="G54" s="691"/>
      <c r="H54" s="692"/>
      <c r="I54" s="692"/>
      <c r="J54" s="692"/>
      <c r="K54" s="692" t="e">
        <f>SUBTOTAL(9,#REF!)</f>
        <v>#REF!</v>
      </c>
      <c r="L54" s="692"/>
      <c r="M54" s="692"/>
      <c r="N54" s="692">
        <f t="shared" ref="N54:Z54" si="14">SUBTOTAL(9,N55:N59)</f>
        <v>536000</v>
      </c>
      <c r="O54" s="692">
        <f t="shared" si="14"/>
        <v>0</v>
      </c>
      <c r="P54" s="692">
        <f t="shared" si="14"/>
        <v>0</v>
      </c>
      <c r="Q54" s="692">
        <f t="shared" si="14"/>
        <v>0</v>
      </c>
      <c r="R54" s="692">
        <f t="shared" si="14"/>
        <v>0</v>
      </c>
      <c r="S54" s="692">
        <f t="shared" si="14"/>
        <v>235000</v>
      </c>
      <c r="T54" s="692">
        <f t="shared" si="14"/>
        <v>181000</v>
      </c>
      <c r="U54" s="692">
        <f t="shared" si="14"/>
        <v>181000</v>
      </c>
      <c r="V54" s="692">
        <f t="shared" si="14"/>
        <v>0</v>
      </c>
      <c r="W54" s="692">
        <f t="shared" si="14"/>
        <v>416000</v>
      </c>
      <c r="X54" s="692">
        <f t="shared" si="14"/>
        <v>120000</v>
      </c>
      <c r="Y54" s="692">
        <f t="shared" si="14"/>
        <v>120000</v>
      </c>
      <c r="Z54" s="692">
        <f t="shared" si="14"/>
        <v>120000</v>
      </c>
      <c r="AA54" s="645"/>
      <c r="AB54" s="646"/>
      <c r="AC54" s="693"/>
      <c r="AD54" s="694"/>
      <c r="AE54" s="617"/>
      <c r="BR54" s="696"/>
      <c r="BS54" s="697"/>
    </row>
    <row r="55" spans="1:73" s="609" customFormat="1" ht="78" customHeight="1">
      <c r="A55" s="622">
        <v>2</v>
      </c>
      <c r="B55" s="325" t="s">
        <v>1383</v>
      </c>
      <c r="C55" s="327"/>
      <c r="D55" s="326" t="s">
        <v>1384</v>
      </c>
      <c r="E55" s="644"/>
      <c r="F55" s="326" t="s">
        <v>855</v>
      </c>
      <c r="G55" s="327" t="s">
        <v>1385</v>
      </c>
      <c r="H55" s="681">
        <v>71356</v>
      </c>
      <c r="I55" s="681">
        <v>68356</v>
      </c>
      <c r="J55" s="698"/>
      <c r="K55" s="698"/>
      <c r="L55" s="698"/>
      <c r="M55" s="681"/>
      <c r="N55" s="681">
        <f>70000+BR55</f>
        <v>68000</v>
      </c>
      <c r="O55" s="681"/>
      <c r="P55" s="698"/>
      <c r="Q55" s="698"/>
      <c r="R55" s="698"/>
      <c r="S55" s="625">
        <v>25000</v>
      </c>
      <c r="T55" s="625">
        <v>25000</v>
      </c>
      <c r="U55" s="625">
        <v>25000</v>
      </c>
      <c r="V55" s="625"/>
      <c r="W55" s="625">
        <f>K55+O55+R55+S55+T55</f>
        <v>50000</v>
      </c>
      <c r="X55" s="625">
        <f>N55-O55-R55-S55-T55</f>
        <v>18000</v>
      </c>
      <c r="Y55" s="625">
        <v>18000</v>
      </c>
      <c r="Z55" s="625">
        <v>18000</v>
      </c>
      <c r="AA55" s="645">
        <f>(W55+Y55)/I55</f>
        <v>0.99479197144361875</v>
      </c>
      <c r="AB55" s="646">
        <v>1</v>
      </c>
      <c r="AC55" s="305"/>
      <c r="AD55" s="632"/>
      <c r="AE55" s="626"/>
      <c r="AG55" s="699"/>
      <c r="AH55" s="699"/>
      <c r="BR55" s="632">
        <v>-2000</v>
      </c>
      <c r="BS55" s="610"/>
    </row>
    <row r="56" spans="1:73" s="609" customFormat="1" ht="81.75" customHeight="1">
      <c r="A56" s="622">
        <v>3</v>
      </c>
      <c r="B56" s="325" t="s">
        <v>854</v>
      </c>
      <c r="C56" s="327"/>
      <c r="D56" s="326"/>
      <c r="E56" s="644"/>
      <c r="F56" s="326" t="s">
        <v>855</v>
      </c>
      <c r="G56" s="327" t="s">
        <v>1386</v>
      </c>
      <c r="H56" s="681">
        <v>191741</v>
      </c>
      <c r="I56" s="681">
        <v>120000</v>
      </c>
      <c r="J56" s="698"/>
      <c r="K56" s="698"/>
      <c r="L56" s="698"/>
      <c r="M56" s="681"/>
      <c r="N56" s="681">
        <v>120000</v>
      </c>
      <c r="O56" s="681"/>
      <c r="P56" s="698"/>
      <c r="Q56" s="698"/>
      <c r="R56" s="698"/>
      <c r="S56" s="625">
        <v>40000</v>
      </c>
      <c r="T56" s="625">
        <f>50000+5000</f>
        <v>55000</v>
      </c>
      <c r="U56" s="625">
        <f>T56</f>
        <v>55000</v>
      </c>
      <c r="V56" s="625"/>
      <c r="W56" s="625">
        <f>K56+O56+R56+S56+T56</f>
        <v>95000</v>
      </c>
      <c r="X56" s="625">
        <f>N56-O56-R56-S56-T56</f>
        <v>25000</v>
      </c>
      <c r="Y56" s="625">
        <f>X56</f>
        <v>25000</v>
      </c>
      <c r="Z56" s="625">
        <f>Y56</f>
        <v>25000</v>
      </c>
      <c r="AA56" s="645">
        <f>(W56+Y56)/I56</f>
        <v>1</v>
      </c>
      <c r="AB56" s="646">
        <v>1</v>
      </c>
      <c r="AC56" s="305"/>
      <c r="AD56" s="632"/>
      <c r="AE56" s="626"/>
      <c r="AG56" s="699"/>
      <c r="AH56" s="699"/>
      <c r="BR56" s="632"/>
      <c r="BS56" s="610"/>
    </row>
    <row r="57" spans="1:73" s="609" customFormat="1" ht="71.25" customHeight="1">
      <c r="A57" s="622">
        <v>4</v>
      </c>
      <c r="B57" s="325" t="s">
        <v>889</v>
      </c>
      <c r="C57" s="327"/>
      <c r="D57" s="326" t="s">
        <v>1387</v>
      </c>
      <c r="E57" s="644"/>
      <c r="F57" s="326" t="s">
        <v>890</v>
      </c>
      <c r="G57" s="327" t="s">
        <v>891</v>
      </c>
      <c r="H57" s="681">
        <v>102512</v>
      </c>
      <c r="I57" s="681">
        <v>99512</v>
      </c>
      <c r="J57" s="698"/>
      <c r="K57" s="698"/>
      <c r="L57" s="698"/>
      <c r="M57" s="681">
        <v>108000</v>
      </c>
      <c r="N57" s="681">
        <v>90000</v>
      </c>
      <c r="O57" s="681">
        <f>P57+Q57</f>
        <v>0</v>
      </c>
      <c r="P57" s="698"/>
      <c r="Q57" s="698"/>
      <c r="R57" s="698"/>
      <c r="S57" s="625">
        <v>50000</v>
      </c>
      <c r="T57" s="625">
        <f>30000+6000</f>
        <v>36000</v>
      </c>
      <c r="U57" s="625">
        <f>T57</f>
        <v>36000</v>
      </c>
      <c r="V57" s="625"/>
      <c r="W57" s="625">
        <f>K57+O57+R57+S57+T57</f>
        <v>86000</v>
      </c>
      <c r="X57" s="625">
        <f>N57-O57-R57-S57-T57</f>
        <v>4000</v>
      </c>
      <c r="Y57" s="625">
        <f>10000-6000</f>
        <v>4000</v>
      </c>
      <c r="Z57" s="625">
        <f>Y57</f>
        <v>4000</v>
      </c>
      <c r="AA57" s="645">
        <f>(W57+Y57)/I57</f>
        <v>0.90441353806576086</v>
      </c>
      <c r="AB57" s="646">
        <v>1</v>
      </c>
      <c r="AC57" s="305"/>
      <c r="AD57" s="632"/>
      <c r="AE57" s="626"/>
      <c r="AG57" s="699"/>
      <c r="AH57" s="699"/>
      <c r="BN57" s="609">
        <v>194000</v>
      </c>
      <c r="BR57" s="632"/>
      <c r="BS57" s="610"/>
    </row>
    <row r="58" spans="1:73" s="609" customFormat="1" ht="71.25" customHeight="1">
      <c r="A58" s="622">
        <v>5</v>
      </c>
      <c r="B58" s="325" t="s">
        <v>1388</v>
      </c>
      <c r="C58" s="327"/>
      <c r="D58" s="326" t="s">
        <v>1389</v>
      </c>
      <c r="E58" s="644"/>
      <c r="F58" s="622" t="s">
        <v>978</v>
      </c>
      <c r="G58" s="327" t="s">
        <v>1390</v>
      </c>
      <c r="H58" s="681">
        <v>47910</v>
      </c>
      <c r="I58" s="681">
        <v>47910</v>
      </c>
      <c r="J58" s="698"/>
      <c r="K58" s="698"/>
      <c r="L58" s="698"/>
      <c r="M58" s="681"/>
      <c r="N58" s="681">
        <v>45000</v>
      </c>
      <c r="O58" s="681"/>
      <c r="P58" s="698"/>
      <c r="Q58" s="698"/>
      <c r="R58" s="698"/>
      <c r="S58" s="625">
        <v>20000</v>
      </c>
      <c r="T58" s="625">
        <v>15000</v>
      </c>
      <c r="U58" s="625">
        <v>15000</v>
      </c>
      <c r="V58" s="625"/>
      <c r="W58" s="625">
        <f>K58+O58+R58+S58+T58</f>
        <v>35000</v>
      </c>
      <c r="X58" s="625">
        <f>N58-O58-R58-S58-T58</f>
        <v>10000</v>
      </c>
      <c r="Y58" s="625">
        <f>X58</f>
        <v>10000</v>
      </c>
      <c r="Z58" s="625">
        <v>10000</v>
      </c>
      <c r="AA58" s="645">
        <f>(W58+Y58)/I58</f>
        <v>0.93926111458985595</v>
      </c>
      <c r="AB58" s="646">
        <v>1</v>
      </c>
      <c r="AC58" s="305"/>
      <c r="AD58" s="632"/>
      <c r="AE58" s="626"/>
      <c r="AG58" s="699"/>
      <c r="AH58" s="699"/>
      <c r="BR58" s="632"/>
      <c r="BS58" s="610"/>
    </row>
    <row r="59" spans="1:73" ht="97.5" customHeight="1">
      <c r="A59" s="622">
        <v>6</v>
      </c>
      <c r="B59" s="325" t="s">
        <v>830</v>
      </c>
      <c r="C59" s="293"/>
      <c r="D59" s="326" t="s">
        <v>1391</v>
      </c>
      <c r="E59" s="294"/>
      <c r="F59" s="326" t="s">
        <v>831</v>
      </c>
      <c r="G59" s="327" t="s">
        <v>832</v>
      </c>
      <c r="H59" s="654">
        <v>235875</v>
      </c>
      <c r="I59" s="654">
        <v>235875</v>
      </c>
      <c r="J59" s="681"/>
      <c r="K59" s="681"/>
      <c r="L59" s="681"/>
      <c r="M59" s="681"/>
      <c r="N59" s="681">
        <f>140000+76000-3000</f>
        <v>213000</v>
      </c>
      <c r="O59" s="681"/>
      <c r="P59" s="681"/>
      <c r="Q59" s="681"/>
      <c r="R59" s="681"/>
      <c r="S59" s="625">
        <f>50000+BR59</f>
        <v>100000</v>
      </c>
      <c r="T59" s="625">
        <f>30000+20000</f>
        <v>50000</v>
      </c>
      <c r="U59" s="625">
        <f>T59</f>
        <v>50000</v>
      </c>
      <c r="V59" s="625"/>
      <c r="W59" s="625">
        <v>150000</v>
      </c>
      <c r="X59" s="625">
        <f>N59-O59-R59-S59-T59</f>
        <v>63000</v>
      </c>
      <c r="Y59" s="625">
        <f>X59</f>
        <v>63000</v>
      </c>
      <c r="Z59" s="625">
        <f>Y59</f>
        <v>63000</v>
      </c>
      <c r="AA59" s="645">
        <f>(W59+Y59)/I59</f>
        <v>0.9030206677265501</v>
      </c>
      <c r="AB59" s="646">
        <v>1</v>
      </c>
      <c r="AC59" s="306"/>
      <c r="AE59" s="626"/>
      <c r="BR59" s="597">
        <v>50000</v>
      </c>
      <c r="BS59" s="598" t="s">
        <v>1392</v>
      </c>
    </row>
    <row r="60" spans="1:73" s="661" customFormat="1" ht="89.25" customHeight="1">
      <c r="A60" s="622">
        <v>8</v>
      </c>
      <c r="B60" s="644" t="s">
        <v>1393</v>
      </c>
      <c r="C60" s="327"/>
      <c r="D60" s="326"/>
      <c r="E60" s="326"/>
      <c r="F60" s="622" t="s">
        <v>802</v>
      </c>
      <c r="G60" s="327" t="s">
        <v>1394</v>
      </c>
      <c r="H60" s="681">
        <v>43297</v>
      </c>
      <c r="I60" s="681">
        <v>43297</v>
      </c>
      <c r="J60" s="681"/>
      <c r="K60" s="681"/>
      <c r="L60" s="681"/>
      <c r="M60" s="681"/>
      <c r="N60" s="681">
        <v>35000</v>
      </c>
      <c r="O60" s="681"/>
      <c r="P60" s="681"/>
      <c r="Q60" s="681"/>
      <c r="R60" s="681"/>
      <c r="S60" s="681"/>
      <c r="T60" s="681">
        <v>15000</v>
      </c>
      <c r="U60" s="681">
        <v>15000</v>
      </c>
      <c r="V60" s="681"/>
      <c r="W60" s="625">
        <f t="shared" ref="W60:W71" si="15">K60+O60+R60+S60+T60</f>
        <v>15000</v>
      </c>
      <c r="X60" s="625">
        <f t="shared" ref="X60:X68" si="16">N60-O60-R60-S60-T60</f>
        <v>20000</v>
      </c>
      <c r="Y60" s="681">
        <v>19000</v>
      </c>
      <c r="Z60" s="681">
        <v>19000</v>
      </c>
      <c r="AA60" s="645">
        <f t="shared" ref="AA60:AA68" si="17">(W60+Y60)/I60</f>
        <v>0.78527380649929557</v>
      </c>
      <c r="AB60" s="646">
        <v>1</v>
      </c>
      <c r="AC60" s="682"/>
      <c r="AD60" s="632"/>
      <c r="AE60" s="660"/>
      <c r="AF60" s="660"/>
      <c r="AG60" s="660"/>
      <c r="AN60" s="660"/>
      <c r="BR60" s="663"/>
      <c r="BS60" s="663"/>
    </row>
    <row r="61" spans="1:73" s="661" customFormat="1" ht="106.5" customHeight="1">
      <c r="A61" s="622">
        <v>9</v>
      </c>
      <c r="B61" s="644" t="s">
        <v>1395</v>
      </c>
      <c r="C61" s="327"/>
      <c r="D61" s="326"/>
      <c r="E61" s="326"/>
      <c r="F61" s="326" t="s">
        <v>1396</v>
      </c>
      <c r="G61" s="327" t="s">
        <v>1397</v>
      </c>
      <c r="H61" s="681">
        <v>429709</v>
      </c>
      <c r="I61" s="681">
        <v>260157</v>
      </c>
      <c r="J61" s="681"/>
      <c r="K61" s="681"/>
      <c r="L61" s="681"/>
      <c r="M61" s="681"/>
      <c r="N61" s="681">
        <f>120000</f>
        <v>120000</v>
      </c>
      <c r="O61" s="681"/>
      <c r="P61" s="681"/>
      <c r="Q61" s="681"/>
      <c r="R61" s="681"/>
      <c r="S61" s="681"/>
      <c r="T61" s="681">
        <v>50000</v>
      </c>
      <c r="U61" s="681">
        <v>50000</v>
      </c>
      <c r="V61" s="681"/>
      <c r="W61" s="625">
        <f t="shared" si="15"/>
        <v>50000</v>
      </c>
      <c r="X61" s="625">
        <f t="shared" si="16"/>
        <v>70000</v>
      </c>
      <c r="Y61" s="681">
        <f>X61</f>
        <v>70000</v>
      </c>
      <c r="Z61" s="681">
        <v>70000</v>
      </c>
      <c r="AA61" s="645">
        <f t="shared" si="17"/>
        <v>0.46125993150290018</v>
      </c>
      <c r="AB61" s="646">
        <v>1</v>
      </c>
      <c r="AC61" s="294"/>
      <c r="AD61" s="632"/>
      <c r="AE61" s="660"/>
      <c r="AF61" s="660"/>
      <c r="AG61" s="660"/>
      <c r="AN61" s="660"/>
      <c r="BR61" s="663"/>
      <c r="BS61" s="663"/>
    </row>
    <row r="62" spans="1:73" s="661" customFormat="1" ht="78" customHeight="1">
      <c r="A62" s="622">
        <v>10</v>
      </c>
      <c r="B62" s="644" t="s">
        <v>1398</v>
      </c>
      <c r="C62" s="327"/>
      <c r="D62" s="326"/>
      <c r="E62" s="326"/>
      <c r="F62" s="326" t="s">
        <v>1399</v>
      </c>
      <c r="G62" s="327" t="s">
        <v>1400</v>
      </c>
      <c r="H62" s="681">
        <v>127474</v>
      </c>
      <c r="I62" s="681">
        <v>75000</v>
      </c>
      <c r="J62" s="681"/>
      <c r="K62" s="681"/>
      <c r="L62" s="681"/>
      <c r="M62" s="681"/>
      <c r="N62" s="681">
        <v>75000</v>
      </c>
      <c r="O62" s="681"/>
      <c r="P62" s="681"/>
      <c r="Q62" s="681"/>
      <c r="R62" s="681"/>
      <c r="S62" s="681"/>
      <c r="T62" s="681">
        <v>30000</v>
      </c>
      <c r="U62" s="681">
        <v>30000</v>
      </c>
      <c r="V62" s="681"/>
      <c r="W62" s="625">
        <f t="shared" si="15"/>
        <v>30000</v>
      </c>
      <c r="X62" s="625">
        <f t="shared" si="16"/>
        <v>45000</v>
      </c>
      <c r="Y62" s="681">
        <v>45000</v>
      </c>
      <c r="Z62" s="681">
        <v>45000</v>
      </c>
      <c r="AA62" s="645">
        <f t="shared" si="17"/>
        <v>1</v>
      </c>
      <c r="AB62" s="646">
        <v>1</v>
      </c>
      <c r="AC62" s="682"/>
      <c r="AD62" s="632"/>
      <c r="AE62" s="660"/>
      <c r="AF62" s="660"/>
      <c r="AG62" s="660"/>
      <c r="AN62" s="660"/>
      <c r="BR62" s="663"/>
      <c r="BS62" s="663"/>
    </row>
    <row r="63" spans="1:73" s="661" customFormat="1" ht="93" customHeight="1">
      <c r="A63" s="622">
        <v>11</v>
      </c>
      <c r="B63" s="644" t="s">
        <v>1401</v>
      </c>
      <c r="C63" s="327"/>
      <c r="D63" s="326"/>
      <c r="E63" s="326"/>
      <c r="F63" s="326" t="s">
        <v>1399</v>
      </c>
      <c r="G63" s="327" t="s">
        <v>1402</v>
      </c>
      <c r="H63" s="681">
        <v>25508</v>
      </c>
      <c r="I63" s="681">
        <v>17000</v>
      </c>
      <c r="J63" s="681"/>
      <c r="K63" s="681"/>
      <c r="L63" s="681"/>
      <c r="M63" s="681"/>
      <c r="N63" s="681">
        <v>17000</v>
      </c>
      <c r="O63" s="681"/>
      <c r="P63" s="681"/>
      <c r="Q63" s="681"/>
      <c r="R63" s="681"/>
      <c r="S63" s="681"/>
      <c r="T63" s="681">
        <v>7000</v>
      </c>
      <c r="U63" s="681">
        <v>7000</v>
      </c>
      <c r="V63" s="681"/>
      <c r="W63" s="625">
        <f t="shared" si="15"/>
        <v>7000</v>
      </c>
      <c r="X63" s="625">
        <f t="shared" si="16"/>
        <v>10000</v>
      </c>
      <c r="Y63" s="681">
        <v>10000</v>
      </c>
      <c r="Z63" s="681">
        <v>10000</v>
      </c>
      <c r="AA63" s="645">
        <f t="shared" si="17"/>
        <v>1</v>
      </c>
      <c r="AB63" s="646">
        <v>1</v>
      </c>
      <c r="AC63" s="682"/>
      <c r="AD63" s="632"/>
      <c r="AE63" s="660"/>
      <c r="AF63" s="660"/>
      <c r="AG63" s="660"/>
      <c r="AN63" s="660"/>
      <c r="BR63" s="663"/>
      <c r="BS63" s="663"/>
    </row>
    <row r="64" spans="1:73" s="661" customFormat="1" ht="80.25" customHeight="1">
      <c r="A64" s="622">
        <v>12</v>
      </c>
      <c r="B64" s="644" t="s">
        <v>1403</v>
      </c>
      <c r="C64" s="327"/>
      <c r="D64" s="326"/>
      <c r="E64" s="326"/>
      <c r="F64" s="326" t="s">
        <v>821</v>
      </c>
      <c r="G64" s="327" t="s">
        <v>1404</v>
      </c>
      <c r="H64" s="681">
        <v>91930</v>
      </c>
      <c r="I64" s="681">
        <v>63000</v>
      </c>
      <c r="J64" s="681"/>
      <c r="K64" s="681"/>
      <c r="L64" s="681"/>
      <c r="M64" s="681"/>
      <c r="N64" s="681">
        <v>55000</v>
      </c>
      <c r="O64" s="681"/>
      <c r="P64" s="681"/>
      <c r="Q64" s="681"/>
      <c r="R64" s="681"/>
      <c r="S64" s="681"/>
      <c r="T64" s="681">
        <f>25000+15000</f>
        <v>40000</v>
      </c>
      <c r="U64" s="681">
        <f>25000+15000</f>
        <v>40000</v>
      </c>
      <c r="V64" s="681"/>
      <c r="W64" s="625">
        <f t="shared" si="15"/>
        <v>40000</v>
      </c>
      <c r="X64" s="625">
        <f t="shared" si="16"/>
        <v>15000</v>
      </c>
      <c r="Y64" s="681">
        <v>15000</v>
      </c>
      <c r="Z64" s="681">
        <v>15000</v>
      </c>
      <c r="AA64" s="645">
        <f t="shared" si="17"/>
        <v>0.87301587301587302</v>
      </c>
      <c r="AB64" s="646">
        <v>1</v>
      </c>
      <c r="AC64" s="682"/>
      <c r="AD64" s="632"/>
      <c r="AE64" s="660"/>
      <c r="AF64" s="660"/>
      <c r="AG64" s="660"/>
      <c r="AN64" s="660"/>
      <c r="BR64" s="663"/>
      <c r="BS64" s="663"/>
    </row>
    <row r="65" spans="1:76" s="661" customFormat="1" ht="61.5" customHeight="1">
      <c r="A65" s="622">
        <v>13</v>
      </c>
      <c r="B65" s="644" t="s">
        <v>1405</v>
      </c>
      <c r="C65" s="327"/>
      <c r="D65" s="326"/>
      <c r="E65" s="326"/>
      <c r="F65" s="326" t="s">
        <v>821</v>
      </c>
      <c r="G65" s="327" t="s">
        <v>1406</v>
      </c>
      <c r="H65" s="681">
        <v>108500</v>
      </c>
      <c r="I65" s="681">
        <v>108500</v>
      </c>
      <c r="J65" s="681"/>
      <c r="K65" s="681"/>
      <c r="L65" s="681"/>
      <c r="M65" s="681"/>
      <c r="N65" s="681">
        <v>90000</v>
      </c>
      <c r="O65" s="681"/>
      <c r="P65" s="681"/>
      <c r="Q65" s="681"/>
      <c r="R65" s="681"/>
      <c r="S65" s="681"/>
      <c r="T65" s="681">
        <v>33000</v>
      </c>
      <c r="U65" s="681">
        <v>33000</v>
      </c>
      <c r="V65" s="681"/>
      <c r="W65" s="625">
        <f t="shared" si="15"/>
        <v>33000</v>
      </c>
      <c r="X65" s="625">
        <f t="shared" si="16"/>
        <v>57000</v>
      </c>
      <c r="Y65" s="681">
        <f>X65</f>
        <v>57000</v>
      </c>
      <c r="Z65" s="681">
        <v>57000</v>
      </c>
      <c r="AA65" s="645">
        <f t="shared" si="17"/>
        <v>0.82949308755760365</v>
      </c>
      <c r="AB65" s="646">
        <v>1</v>
      </c>
      <c r="AC65" s="682"/>
      <c r="AD65" s="632"/>
      <c r="AE65" s="660"/>
      <c r="AF65" s="660"/>
      <c r="AG65" s="660"/>
      <c r="AN65" s="660"/>
      <c r="BR65" s="663"/>
      <c r="BS65" s="663"/>
    </row>
    <row r="66" spans="1:76" s="661" customFormat="1" ht="90" customHeight="1">
      <c r="A66" s="622">
        <v>14</v>
      </c>
      <c r="B66" s="650" t="s">
        <v>867</v>
      </c>
      <c r="C66" s="327"/>
      <c r="D66" s="326"/>
      <c r="E66" s="326"/>
      <c r="F66" s="326" t="s">
        <v>831</v>
      </c>
      <c r="G66" s="651" t="s">
        <v>868</v>
      </c>
      <c r="H66" s="700">
        <v>362365</v>
      </c>
      <c r="I66" s="700">
        <v>234822</v>
      </c>
      <c r="J66" s="681"/>
      <c r="K66" s="681"/>
      <c r="L66" s="681"/>
      <c r="M66" s="681"/>
      <c r="N66" s="681">
        <v>190000</v>
      </c>
      <c r="O66" s="681"/>
      <c r="P66" s="681"/>
      <c r="Q66" s="681"/>
      <c r="R66" s="681"/>
      <c r="S66" s="681"/>
      <c r="T66" s="681">
        <v>20000</v>
      </c>
      <c r="U66" s="681"/>
      <c r="V66" s="681"/>
      <c r="W66" s="625">
        <f t="shared" si="15"/>
        <v>20000</v>
      </c>
      <c r="X66" s="625">
        <f t="shared" si="16"/>
        <v>170000</v>
      </c>
      <c r="Y66" s="681">
        <f>X66</f>
        <v>170000</v>
      </c>
      <c r="Z66" s="681">
        <f>Y66</f>
        <v>170000</v>
      </c>
      <c r="AA66" s="645">
        <f t="shared" si="17"/>
        <v>0.80912350631542185</v>
      </c>
      <c r="AB66" s="646">
        <v>1</v>
      </c>
      <c r="AC66" s="331" t="s">
        <v>1407</v>
      </c>
      <c r="AD66" s="632"/>
      <c r="AE66" s="660"/>
      <c r="AF66" s="660"/>
      <c r="AG66" s="660"/>
      <c r="AN66" s="660"/>
      <c r="BR66" s="663">
        <f>200000+90000+150000+100000+12160</f>
        <v>552160</v>
      </c>
      <c r="BS66" s="663">
        <f>614000-576000</f>
        <v>38000</v>
      </c>
      <c r="BT66" s="661">
        <v>552160</v>
      </c>
      <c r="BU66" s="661">
        <f>BR66-BT66</f>
        <v>0</v>
      </c>
      <c r="BX66" s="661">
        <f>46560-29440</f>
        <v>17120</v>
      </c>
    </row>
    <row r="67" spans="1:76" s="661" customFormat="1" ht="85.5" customHeight="1">
      <c r="A67" s="622">
        <v>16</v>
      </c>
      <c r="B67" s="644" t="s">
        <v>1408</v>
      </c>
      <c r="C67" s="327"/>
      <c r="D67" s="326"/>
      <c r="E67" s="326"/>
      <c r="F67" s="622" t="s">
        <v>978</v>
      </c>
      <c r="G67" s="327" t="s">
        <v>1409</v>
      </c>
      <c r="H67" s="681">
        <v>10002</v>
      </c>
      <c r="I67" s="681">
        <f>H67</f>
        <v>10002</v>
      </c>
      <c r="J67" s="681"/>
      <c r="K67" s="681"/>
      <c r="L67" s="681"/>
      <c r="M67" s="681"/>
      <c r="N67" s="681">
        <v>9000</v>
      </c>
      <c r="O67" s="681"/>
      <c r="P67" s="681"/>
      <c r="Q67" s="681"/>
      <c r="R67" s="681"/>
      <c r="S67" s="681"/>
      <c r="T67" s="681">
        <v>5000</v>
      </c>
      <c r="U67" s="681">
        <v>5000</v>
      </c>
      <c r="V67" s="681"/>
      <c r="W67" s="625">
        <f t="shared" si="15"/>
        <v>5000</v>
      </c>
      <c r="X67" s="625">
        <f t="shared" si="16"/>
        <v>4000</v>
      </c>
      <c r="Y67" s="681">
        <v>4000</v>
      </c>
      <c r="Z67" s="681">
        <v>4000</v>
      </c>
      <c r="AA67" s="645">
        <f t="shared" si="17"/>
        <v>0.89982003599280147</v>
      </c>
      <c r="AB67" s="646">
        <v>1</v>
      </c>
      <c r="AC67" s="294"/>
      <c r="AD67" s="632"/>
      <c r="AE67" s="660"/>
      <c r="AF67" s="660"/>
      <c r="AG67" s="660"/>
      <c r="AN67" s="660"/>
      <c r="BR67" s="663"/>
      <c r="BS67" s="663"/>
    </row>
    <row r="68" spans="1:76" s="661" customFormat="1" ht="84.75" customHeight="1">
      <c r="A68" s="622">
        <v>18</v>
      </c>
      <c r="B68" s="650" t="s">
        <v>1410</v>
      </c>
      <c r="C68" s="623"/>
      <c r="D68" s="622" t="s">
        <v>1411</v>
      </c>
      <c r="E68" s="635"/>
      <c r="F68" s="622" t="s">
        <v>821</v>
      </c>
      <c r="G68" s="327" t="s">
        <v>984</v>
      </c>
      <c r="H68" s="625">
        <v>45626</v>
      </c>
      <c r="I68" s="625">
        <v>45626</v>
      </c>
      <c r="J68" s="681"/>
      <c r="K68" s="698"/>
      <c r="L68" s="698"/>
      <c r="M68" s="681"/>
      <c r="N68" s="681">
        <f>45000-3000</f>
        <v>42000</v>
      </c>
      <c r="O68" s="681"/>
      <c r="P68" s="681"/>
      <c r="Q68" s="681"/>
      <c r="R68" s="698"/>
      <c r="S68" s="681">
        <v>20000</v>
      </c>
      <c r="T68" s="681">
        <v>15000</v>
      </c>
      <c r="U68" s="681"/>
      <c r="V68" s="681"/>
      <c r="W68" s="625">
        <f t="shared" si="15"/>
        <v>35000</v>
      </c>
      <c r="X68" s="625">
        <f t="shared" si="16"/>
        <v>7000</v>
      </c>
      <c r="Y68" s="681">
        <v>7000</v>
      </c>
      <c r="Z68" s="681">
        <v>7000</v>
      </c>
      <c r="AA68" s="645">
        <f t="shared" si="17"/>
        <v>0.92052776925437252</v>
      </c>
      <c r="AB68" s="646"/>
      <c r="AC68" s="331"/>
      <c r="AD68" s="632"/>
      <c r="AE68" s="660"/>
      <c r="AF68" s="660"/>
      <c r="AG68" s="660"/>
      <c r="AN68" s="660"/>
      <c r="BR68" s="663"/>
      <c r="BS68" s="663"/>
    </row>
    <row r="69" spans="1:76" s="606" customFormat="1" ht="98.25" customHeight="1">
      <c r="A69" s="622">
        <v>19</v>
      </c>
      <c r="B69" s="650" t="s">
        <v>1412</v>
      </c>
      <c r="C69" s="623"/>
      <c r="D69" s="622" t="s">
        <v>1411</v>
      </c>
      <c r="E69" s="635"/>
      <c r="F69" s="622" t="s">
        <v>802</v>
      </c>
      <c r="G69" s="327" t="s">
        <v>1413</v>
      </c>
      <c r="H69" s="625">
        <v>419362</v>
      </c>
      <c r="I69" s="625">
        <v>419362</v>
      </c>
      <c r="J69" s="629"/>
      <c r="K69" s="629"/>
      <c r="L69" s="629"/>
      <c r="M69" s="629"/>
      <c r="N69" s="625">
        <f>400000-77000</f>
        <v>323000</v>
      </c>
      <c r="O69" s="629"/>
      <c r="P69" s="629"/>
      <c r="Q69" s="629"/>
      <c r="R69" s="629"/>
      <c r="S69" s="625">
        <f>280000+BR69-12000</f>
        <v>157000</v>
      </c>
      <c r="T69" s="625">
        <v>90000</v>
      </c>
      <c r="U69" s="625">
        <v>90000</v>
      </c>
      <c r="V69" s="625"/>
      <c r="W69" s="625">
        <f t="shared" si="15"/>
        <v>247000</v>
      </c>
      <c r="X69" s="625">
        <f>N69-O69-R69-S69-T69</f>
        <v>76000</v>
      </c>
      <c r="Y69" s="625">
        <f>76000</f>
        <v>76000</v>
      </c>
      <c r="Z69" s="625">
        <v>76000</v>
      </c>
      <c r="AA69" s="645">
        <f>(W69+Y69)/I69</f>
        <v>0.77021761628378349</v>
      </c>
      <c r="AB69" s="646">
        <v>1</v>
      </c>
      <c r="AC69" s="305"/>
      <c r="AD69" s="647"/>
      <c r="AE69" s="626"/>
      <c r="AF69" s="617"/>
      <c r="AG69" s="617"/>
      <c r="AH69" s="617"/>
      <c r="AO69" s="617"/>
      <c r="BR69" s="626">
        <v>-111000</v>
      </c>
    </row>
    <row r="70" spans="1:76" s="606" customFormat="1" ht="63.6" customHeight="1">
      <c r="A70" s="622">
        <v>20</v>
      </c>
      <c r="B70" s="650" t="s">
        <v>1414</v>
      </c>
      <c r="C70" s="623"/>
      <c r="D70" s="622"/>
      <c r="E70" s="635"/>
      <c r="F70" s="326" t="s">
        <v>821</v>
      </c>
      <c r="G70" s="327" t="s">
        <v>1415</v>
      </c>
      <c r="H70" s="625">
        <v>48802</v>
      </c>
      <c r="I70" s="625">
        <v>48802</v>
      </c>
      <c r="J70" s="629"/>
      <c r="K70" s="629"/>
      <c r="L70" s="629"/>
      <c r="M70" s="629"/>
      <c r="N70" s="701">
        <v>42000</v>
      </c>
      <c r="O70" s="629"/>
      <c r="P70" s="629"/>
      <c r="Q70" s="629"/>
      <c r="R70" s="629"/>
      <c r="S70" s="625">
        <v>20000</v>
      </c>
      <c r="T70" s="625">
        <v>17000</v>
      </c>
      <c r="U70" s="625">
        <v>17000</v>
      </c>
      <c r="V70" s="625"/>
      <c r="W70" s="625">
        <f t="shared" si="15"/>
        <v>37000</v>
      </c>
      <c r="X70" s="625">
        <f>N70-O70-R70-S70-T70</f>
        <v>5000</v>
      </c>
      <c r="Y70" s="625">
        <v>5000</v>
      </c>
      <c r="Z70" s="625">
        <v>5000</v>
      </c>
      <c r="AA70" s="645">
        <f>(W70+Y70)/I70</f>
        <v>0.86062046637432887</v>
      </c>
      <c r="AB70" s="646">
        <v>1</v>
      </c>
      <c r="AC70" s="702"/>
      <c r="AD70" s="647"/>
      <c r="AE70" s="626"/>
      <c r="AF70" s="617"/>
      <c r="AG70" s="617"/>
      <c r="AH70" s="617"/>
      <c r="AO70" s="617"/>
    </row>
    <row r="71" spans="1:76" s="606" customFormat="1" ht="103.5" customHeight="1">
      <c r="A71" s="622">
        <v>21</v>
      </c>
      <c r="B71" s="650" t="s">
        <v>1416</v>
      </c>
      <c r="C71" s="623"/>
      <c r="D71" s="622"/>
      <c r="E71" s="635"/>
      <c r="F71" s="326" t="s">
        <v>821</v>
      </c>
      <c r="G71" s="327" t="s">
        <v>1417</v>
      </c>
      <c r="H71" s="625">
        <v>123020</v>
      </c>
      <c r="I71" s="625">
        <v>123020</v>
      </c>
      <c r="J71" s="629"/>
      <c r="K71" s="629"/>
      <c r="L71" s="629"/>
      <c r="M71" s="629"/>
      <c r="N71" s="701">
        <f>148000+BR71</f>
        <v>112000</v>
      </c>
      <c r="O71" s="629"/>
      <c r="P71" s="629"/>
      <c r="Q71" s="629"/>
      <c r="R71" s="629"/>
      <c r="S71" s="625">
        <f>80000-30000</f>
        <v>50000</v>
      </c>
      <c r="T71" s="625">
        <v>20000</v>
      </c>
      <c r="U71" s="625">
        <v>20000</v>
      </c>
      <c r="V71" s="625"/>
      <c r="W71" s="625">
        <f t="shared" si="15"/>
        <v>70000</v>
      </c>
      <c r="X71" s="625">
        <f>N71-O71-R71-S71-T71</f>
        <v>42000</v>
      </c>
      <c r="Y71" s="625">
        <f>X71</f>
        <v>42000</v>
      </c>
      <c r="Z71" s="625">
        <v>42000</v>
      </c>
      <c r="AA71" s="645">
        <f>(W71+Y71)/I71</f>
        <v>0.91042106974475701</v>
      </c>
      <c r="AB71" s="646">
        <v>1</v>
      </c>
      <c r="AC71" s="702"/>
      <c r="AD71" s="647"/>
      <c r="AE71" s="626"/>
      <c r="AF71" s="617"/>
      <c r="AG71" s="617"/>
      <c r="AH71" s="617"/>
      <c r="AO71" s="617"/>
      <c r="BR71" s="703">
        <v>-36000</v>
      </c>
    </row>
    <row r="72" spans="1:76" ht="99.75" customHeight="1">
      <c r="A72" s="622">
        <v>22</v>
      </c>
      <c r="B72" s="644" t="s">
        <v>861</v>
      </c>
      <c r="C72" s="293"/>
      <c r="D72" s="326"/>
      <c r="E72" s="294"/>
      <c r="F72" s="671" t="s">
        <v>316</v>
      </c>
      <c r="G72" s="327" t="s">
        <v>862</v>
      </c>
      <c r="H72" s="681">
        <v>1426446</v>
      </c>
      <c r="I72" s="672">
        <v>1029446</v>
      </c>
      <c r="J72" s="681"/>
      <c r="K72" s="681"/>
      <c r="L72" s="681"/>
      <c r="M72" s="681"/>
      <c r="N72" s="681">
        <f>750000+150000-80000</f>
        <v>820000</v>
      </c>
      <c r="O72" s="681"/>
      <c r="P72" s="681"/>
      <c r="Q72" s="681"/>
      <c r="R72" s="681">
        <f t="shared" ref="R72:W72" si="18">SUBTOTAL(9,R73:R74)</f>
        <v>380000</v>
      </c>
      <c r="S72" s="681">
        <f t="shared" si="18"/>
        <v>258000</v>
      </c>
      <c r="T72" s="681">
        <f t="shared" si="18"/>
        <v>124000</v>
      </c>
      <c r="U72" s="681">
        <f t="shared" si="18"/>
        <v>0</v>
      </c>
      <c r="V72" s="681">
        <f t="shared" si="18"/>
        <v>0</v>
      </c>
      <c r="W72" s="681">
        <f t="shared" si="18"/>
        <v>762000</v>
      </c>
      <c r="X72" s="625">
        <f>N72-O72-R72-S72-T72</f>
        <v>58000</v>
      </c>
      <c r="Y72" s="681">
        <f>70000-12000</f>
        <v>58000</v>
      </c>
      <c r="Z72" s="681">
        <f>Y72</f>
        <v>58000</v>
      </c>
      <c r="AA72" s="645"/>
      <c r="AB72" s="646"/>
      <c r="AC72" s="655"/>
      <c r="AE72" s="626"/>
      <c r="BR72" s="597">
        <v>-80000</v>
      </c>
      <c r="BS72" s="598">
        <f>149397-70000</f>
        <v>79397</v>
      </c>
    </row>
    <row r="73" spans="1:76" ht="60.75" hidden="1" customHeight="1">
      <c r="A73" s="622"/>
      <c r="B73" s="704" t="s">
        <v>1418</v>
      </c>
      <c r="C73" s="293"/>
      <c r="D73" s="326"/>
      <c r="E73" s="294"/>
      <c r="F73" s="671" t="s">
        <v>316</v>
      </c>
      <c r="G73" s="327"/>
      <c r="H73" s="681"/>
      <c r="I73" s="672"/>
      <c r="J73" s="681"/>
      <c r="K73" s="681"/>
      <c r="L73" s="681"/>
      <c r="M73" s="681"/>
      <c r="N73" s="681"/>
      <c r="O73" s="681"/>
      <c r="P73" s="681"/>
      <c r="Q73" s="681"/>
      <c r="R73" s="705">
        <v>310000</v>
      </c>
      <c r="S73" s="625">
        <v>258000</v>
      </c>
      <c r="T73" s="625">
        <f>112000+12000</f>
        <v>124000</v>
      </c>
      <c r="U73" s="625"/>
      <c r="V73" s="625"/>
      <c r="W73" s="625">
        <f>K73+O73+R73+S73+T73</f>
        <v>692000</v>
      </c>
      <c r="X73" s="625"/>
      <c r="Y73" s="625"/>
      <c r="Z73" s="625"/>
      <c r="AA73" s="645"/>
      <c r="AB73" s="646"/>
      <c r="AC73" s="306"/>
      <c r="AE73" s="626"/>
    </row>
    <row r="74" spans="1:76" s="661" customFormat="1" ht="50.25" hidden="1" customHeight="1">
      <c r="A74" s="622"/>
      <c r="B74" s="704" t="s">
        <v>1419</v>
      </c>
      <c r="C74" s="327"/>
      <c r="D74" s="326"/>
      <c r="E74" s="326"/>
      <c r="F74" s="671" t="s">
        <v>981</v>
      </c>
      <c r="G74" s="327"/>
      <c r="H74" s="681"/>
      <c r="I74" s="681"/>
      <c r="J74" s="706"/>
      <c r="K74" s="706"/>
      <c r="L74" s="706"/>
      <c r="M74" s="706"/>
      <c r="N74" s="681"/>
      <c r="O74" s="706"/>
      <c r="P74" s="706"/>
      <c r="Q74" s="706"/>
      <c r="R74" s="707">
        <v>70000</v>
      </c>
      <c r="S74" s="625"/>
      <c r="T74" s="625"/>
      <c r="U74" s="625"/>
      <c r="V74" s="625"/>
      <c r="W74" s="625">
        <f>K74+O74+R74+S74+T74</f>
        <v>70000</v>
      </c>
      <c r="X74" s="625"/>
      <c r="Y74" s="625"/>
      <c r="Z74" s="625"/>
      <c r="AA74" s="645"/>
      <c r="AB74" s="646"/>
      <c r="AC74" s="305"/>
      <c r="AD74" s="632"/>
      <c r="AE74" s="626"/>
      <c r="AF74" s="626"/>
      <c r="AG74" s="660"/>
      <c r="AN74" s="660"/>
      <c r="BR74" s="662"/>
      <c r="BS74" s="663"/>
    </row>
    <row r="75" spans="1:76" s="661" customFormat="1" ht="90" customHeight="1">
      <c r="A75" s="622">
        <v>23</v>
      </c>
      <c r="B75" s="644" t="s">
        <v>1030</v>
      </c>
      <c r="C75" s="327"/>
      <c r="D75" s="326"/>
      <c r="E75" s="326"/>
      <c r="F75" s="326" t="s">
        <v>842</v>
      </c>
      <c r="G75" s="708" t="s">
        <v>1032</v>
      </c>
      <c r="H75" s="709">
        <v>417677</v>
      </c>
      <c r="I75" s="709">
        <v>188492</v>
      </c>
      <c r="J75" s="706"/>
      <c r="K75" s="706"/>
      <c r="L75" s="706"/>
      <c r="M75" s="706"/>
      <c r="N75" s="681">
        <f>3000+50000</f>
        <v>53000</v>
      </c>
      <c r="O75" s="659">
        <v>3000</v>
      </c>
      <c r="P75" s="659">
        <v>3000</v>
      </c>
      <c r="Q75" s="706"/>
      <c r="R75" s="707"/>
      <c r="S75" s="625"/>
      <c r="T75" s="625"/>
      <c r="U75" s="625"/>
      <c r="V75" s="625"/>
      <c r="W75" s="625">
        <v>3000</v>
      </c>
      <c r="X75" s="625">
        <v>50000</v>
      </c>
      <c r="Y75" s="625">
        <v>50000</v>
      </c>
      <c r="Z75" s="625">
        <v>50000</v>
      </c>
      <c r="AA75" s="645"/>
      <c r="AB75" s="646"/>
      <c r="AC75" s="630"/>
      <c r="AD75" s="632"/>
      <c r="AE75" s="626"/>
      <c r="AF75" s="626"/>
      <c r="AG75" s="660"/>
      <c r="AN75" s="660"/>
      <c r="BR75" s="662"/>
      <c r="BS75" s="663"/>
    </row>
    <row r="76" spans="1:76" s="661" customFormat="1" ht="111" customHeight="1">
      <c r="A76" s="658">
        <v>24</v>
      </c>
      <c r="B76" s="644" t="s">
        <v>1420</v>
      </c>
      <c r="C76" s="327"/>
      <c r="D76" s="326"/>
      <c r="E76" s="326"/>
      <c r="F76" s="622" t="s">
        <v>802</v>
      </c>
      <c r="G76" s="710" t="s">
        <v>1421</v>
      </c>
      <c r="H76" s="711">
        <v>472859</v>
      </c>
      <c r="I76" s="711">
        <v>472859</v>
      </c>
      <c r="J76" s="681"/>
      <c r="K76" s="681"/>
      <c r="L76" s="681"/>
      <c r="M76" s="681"/>
      <c r="N76" s="681">
        <v>315000</v>
      </c>
      <c r="O76" s="681"/>
      <c r="P76" s="681"/>
      <c r="Q76" s="681"/>
      <c r="R76" s="681"/>
      <c r="S76" s="681"/>
      <c r="T76" s="681">
        <v>93000</v>
      </c>
      <c r="U76" s="681">
        <v>93000</v>
      </c>
      <c r="V76" s="681"/>
      <c r="W76" s="625">
        <f>K76+O76+R76+S76+T76</f>
        <v>93000</v>
      </c>
      <c r="X76" s="625">
        <f>N76-O76-R76-S76-T76</f>
        <v>222000</v>
      </c>
      <c r="Y76" s="681">
        <v>222000</v>
      </c>
      <c r="Z76" s="681">
        <v>222000</v>
      </c>
      <c r="AA76" s="649">
        <f>(W76+Y76)/I76</f>
        <v>0.66616052565352457</v>
      </c>
      <c r="AB76" s="646">
        <v>1</v>
      </c>
      <c r="AC76" s="331" t="s">
        <v>1422</v>
      </c>
      <c r="AD76" s="632"/>
      <c r="AE76" s="660"/>
      <c r="AF76" s="660"/>
      <c r="AG76" s="660"/>
      <c r="AN76" s="660"/>
      <c r="BR76" s="712">
        <f>150+100+200+90+36</f>
        <v>576</v>
      </c>
      <c r="BS76" s="663">
        <v>1</v>
      </c>
      <c r="BX76" s="663">
        <v>50000</v>
      </c>
    </row>
    <row r="77" spans="1:76" s="609" customFormat="1" ht="98.45" customHeight="1">
      <c r="A77" s="622">
        <v>25</v>
      </c>
      <c r="B77" s="650" t="s">
        <v>989</v>
      </c>
      <c r="C77" s="495"/>
      <c r="D77" s="326"/>
      <c r="E77" s="644"/>
      <c r="F77" s="326" t="s">
        <v>978</v>
      </c>
      <c r="G77" s="624" t="s">
        <v>990</v>
      </c>
      <c r="H77" s="625">
        <v>116696</v>
      </c>
      <c r="I77" s="625">
        <v>85696</v>
      </c>
      <c r="J77" s="698"/>
      <c r="K77" s="698"/>
      <c r="L77" s="698"/>
      <c r="M77" s="681"/>
      <c r="N77" s="681">
        <f>85000-14000</f>
        <v>71000</v>
      </c>
      <c r="O77" s="681"/>
      <c r="P77" s="698"/>
      <c r="Q77" s="698"/>
      <c r="R77" s="698"/>
      <c r="S77" s="625">
        <v>30000</v>
      </c>
      <c r="T77" s="625">
        <v>31000</v>
      </c>
      <c r="U77" s="625">
        <v>31000</v>
      </c>
      <c r="V77" s="625"/>
      <c r="W77" s="625">
        <f>S77+T77</f>
        <v>61000</v>
      </c>
      <c r="X77" s="625">
        <f>N77-W77</f>
        <v>10000</v>
      </c>
      <c r="Y77" s="625">
        <v>10000</v>
      </c>
      <c r="Z77" s="625">
        <v>10000</v>
      </c>
      <c r="AA77" s="645">
        <f>(W77+Y77)/I77</f>
        <v>0.82851008215085886</v>
      </c>
      <c r="AB77" s="646"/>
      <c r="AC77" s="331"/>
      <c r="AE77" s="699"/>
      <c r="BH77" s="610"/>
      <c r="BR77" s="673"/>
      <c r="BS77" s="610"/>
    </row>
    <row r="78" spans="1:76" s="661" customFormat="1" ht="24" customHeight="1">
      <c r="A78" s="658"/>
      <c r="B78" s="644"/>
      <c r="C78" s="327"/>
      <c r="D78" s="326"/>
      <c r="E78" s="326"/>
      <c r="F78" s="622"/>
      <c r="G78" s="327"/>
      <c r="H78" s="681"/>
      <c r="I78" s="681"/>
      <c r="J78" s="681"/>
      <c r="K78" s="681"/>
      <c r="L78" s="681"/>
      <c r="M78" s="681"/>
      <c r="N78" s="681"/>
      <c r="O78" s="681"/>
      <c r="P78" s="681"/>
      <c r="Q78" s="681"/>
      <c r="R78" s="681"/>
      <c r="S78" s="681"/>
      <c r="T78" s="681"/>
      <c r="U78" s="681"/>
      <c r="V78" s="681"/>
      <c r="W78" s="625"/>
      <c r="X78" s="625"/>
      <c r="Y78" s="681"/>
      <c r="Z78" s="681"/>
      <c r="AA78" s="645"/>
      <c r="AB78" s="646"/>
      <c r="AC78" s="294"/>
      <c r="AD78" s="632"/>
      <c r="AE78" s="660"/>
      <c r="AF78" s="660"/>
      <c r="AG78" s="660"/>
      <c r="AN78" s="660"/>
      <c r="BR78" s="663"/>
      <c r="BS78" s="663"/>
    </row>
    <row r="79" spans="1:76" s="716" customFormat="1" ht="46.5" customHeight="1">
      <c r="A79" s="635"/>
      <c r="B79" s="713" t="s">
        <v>1423</v>
      </c>
      <c r="C79" s="623" t="s">
        <v>1424</v>
      </c>
      <c r="D79" s="611"/>
      <c r="E79" s="594"/>
      <c r="F79" s="611" t="s">
        <v>1424</v>
      </c>
      <c r="G79" s="638"/>
      <c r="H79" s="714">
        <f t="shared" ref="H79:P79" si="19">SUBTOTAL(9,H80:H82)</f>
        <v>186029.05799999999</v>
      </c>
      <c r="I79" s="714">
        <f t="shared" si="19"/>
        <v>186029.05799999999</v>
      </c>
      <c r="J79" s="714">
        <f t="shared" si="19"/>
        <v>0</v>
      </c>
      <c r="K79" s="714">
        <f t="shared" si="19"/>
        <v>0</v>
      </c>
      <c r="L79" s="714">
        <f t="shared" si="19"/>
        <v>0</v>
      </c>
      <c r="M79" s="714">
        <f t="shared" si="19"/>
        <v>79438.552200000006</v>
      </c>
      <c r="N79" s="714">
        <f t="shared" si="19"/>
        <v>171000</v>
      </c>
      <c r="O79" s="714">
        <f t="shared" si="19"/>
        <v>0</v>
      </c>
      <c r="P79" s="714">
        <f t="shared" si="19"/>
        <v>0</v>
      </c>
      <c r="Q79" s="714">
        <f>SUBTOTAL(9,Q80:Q168)</f>
        <v>0</v>
      </c>
      <c r="R79" s="714">
        <f>SUBTOTAL(9,R80:R82)</f>
        <v>0</v>
      </c>
      <c r="S79" s="714">
        <f t="shared" ref="S79:Z79" si="20">SUBTOTAL(9,S80:S125)</f>
        <v>819000</v>
      </c>
      <c r="T79" s="714">
        <f t="shared" si="20"/>
        <v>1382000</v>
      </c>
      <c r="U79" s="714">
        <f t="shared" si="20"/>
        <v>1182000</v>
      </c>
      <c r="V79" s="714">
        <f t="shared" si="20"/>
        <v>0</v>
      </c>
      <c r="W79" s="714">
        <f t="shared" si="20"/>
        <v>2225900</v>
      </c>
      <c r="X79" s="714">
        <f t="shared" si="20"/>
        <v>1718041.825</v>
      </c>
      <c r="Y79" s="714">
        <f t="shared" si="20"/>
        <v>1683224</v>
      </c>
      <c r="Z79" s="714">
        <f t="shared" si="20"/>
        <v>1683224</v>
      </c>
      <c r="AA79" s="645"/>
      <c r="AB79" s="646">
        <v>1</v>
      </c>
      <c r="AC79" s="715"/>
      <c r="AD79" s="614"/>
      <c r="AE79" s="626"/>
      <c r="AG79" s="699"/>
      <c r="AH79" s="699"/>
      <c r="BR79" s="614"/>
      <c r="BS79" s="606"/>
    </row>
    <row r="80" spans="1:76" s="609" customFormat="1" ht="81" customHeight="1">
      <c r="A80" s="622">
        <v>1</v>
      </c>
      <c r="B80" s="325" t="s">
        <v>1425</v>
      </c>
      <c r="C80" s="327"/>
      <c r="D80" s="326" t="s">
        <v>1387</v>
      </c>
      <c r="E80" s="644"/>
      <c r="F80" s="326" t="s">
        <v>967</v>
      </c>
      <c r="G80" s="327" t="s">
        <v>1426</v>
      </c>
      <c r="H80" s="681">
        <v>39149.057999999997</v>
      </c>
      <c r="I80" s="681">
        <v>39149.057999999997</v>
      </c>
      <c r="J80" s="698"/>
      <c r="K80" s="698"/>
      <c r="L80" s="698"/>
      <c r="M80" s="681">
        <f>H80*0.9</f>
        <v>35234.152199999997</v>
      </c>
      <c r="N80" s="681">
        <f>50000+BR80</f>
        <v>36000</v>
      </c>
      <c r="O80" s="681">
        <f>P80+Q80</f>
        <v>0</v>
      </c>
      <c r="P80" s="698"/>
      <c r="Q80" s="698"/>
      <c r="R80" s="698"/>
      <c r="S80" s="625">
        <f>30000-6000</f>
        <v>24000</v>
      </c>
      <c r="T80" s="625">
        <v>4000</v>
      </c>
      <c r="U80" s="625">
        <v>4000</v>
      </c>
      <c r="V80" s="625"/>
      <c r="W80" s="625">
        <f t="shared" ref="W80:W92" si="21">K80+O80+R80+S80+T80</f>
        <v>28000</v>
      </c>
      <c r="X80" s="625">
        <f t="shared" ref="X80:X93" si="22">N80-O80-R80-S80-T80</f>
        <v>8000</v>
      </c>
      <c r="Y80" s="625">
        <f>X80</f>
        <v>8000</v>
      </c>
      <c r="Z80" s="625">
        <v>8000</v>
      </c>
      <c r="AA80" s="645">
        <f t="shared" ref="AA80:AA93" si="23">(W80+Y80)/I80</f>
        <v>0.91956235575323431</v>
      </c>
      <c r="AB80" s="646">
        <v>1</v>
      </c>
      <c r="AC80" s="305"/>
      <c r="AD80" s="632"/>
      <c r="AE80" s="626"/>
      <c r="AF80" s="626"/>
      <c r="AG80" s="699"/>
      <c r="AH80" s="699"/>
      <c r="BR80" s="632">
        <v>-14000</v>
      </c>
      <c r="BS80" s="610"/>
    </row>
    <row r="81" spans="1:90" s="609" customFormat="1" ht="61.5" customHeight="1">
      <c r="A81" s="622">
        <v>2</v>
      </c>
      <c r="B81" s="325" t="s">
        <v>1427</v>
      </c>
      <c r="C81" s="327"/>
      <c r="D81" s="326" t="s">
        <v>1391</v>
      </c>
      <c r="E81" s="644"/>
      <c r="F81" s="326" t="s">
        <v>967</v>
      </c>
      <c r="G81" s="327" t="s">
        <v>1428</v>
      </c>
      <c r="H81" s="681">
        <v>49116</v>
      </c>
      <c r="I81" s="681">
        <v>49116</v>
      </c>
      <c r="J81" s="698"/>
      <c r="K81" s="698"/>
      <c r="L81" s="698"/>
      <c r="M81" s="681">
        <f>H81*0.9</f>
        <v>44204.4</v>
      </c>
      <c r="N81" s="681">
        <f>50000+BR81</f>
        <v>45000</v>
      </c>
      <c r="O81" s="681">
        <f>P81+Q81</f>
        <v>0</v>
      </c>
      <c r="P81" s="698"/>
      <c r="Q81" s="698"/>
      <c r="R81" s="698"/>
      <c r="S81" s="625">
        <v>30000</v>
      </c>
      <c r="T81" s="625">
        <v>10000</v>
      </c>
      <c r="U81" s="625">
        <v>10000</v>
      </c>
      <c r="V81" s="625"/>
      <c r="W81" s="625">
        <f t="shared" si="21"/>
        <v>40000</v>
      </c>
      <c r="X81" s="625">
        <f t="shared" si="22"/>
        <v>5000</v>
      </c>
      <c r="Y81" s="625">
        <f>X81</f>
        <v>5000</v>
      </c>
      <c r="Z81" s="625">
        <v>5000</v>
      </c>
      <c r="AA81" s="645">
        <f t="shared" si="23"/>
        <v>0.91619838749083804</v>
      </c>
      <c r="AB81" s="646">
        <v>1</v>
      </c>
      <c r="AC81" s="305"/>
      <c r="AE81" s="699"/>
      <c r="BH81" s="610"/>
      <c r="BR81" s="632">
        <v>-5000</v>
      </c>
      <c r="BS81" s="610"/>
    </row>
    <row r="82" spans="1:90" s="609" customFormat="1" ht="62.1" customHeight="1">
      <c r="A82" s="622">
        <v>3</v>
      </c>
      <c r="B82" s="325" t="s">
        <v>905</v>
      </c>
      <c r="C82" s="327"/>
      <c r="D82" s="326"/>
      <c r="E82" s="644"/>
      <c r="F82" s="326" t="s">
        <v>967</v>
      </c>
      <c r="G82" s="327" t="s">
        <v>906</v>
      </c>
      <c r="H82" s="681">
        <v>97764</v>
      </c>
      <c r="I82" s="681">
        <v>97764</v>
      </c>
      <c r="J82" s="698"/>
      <c r="K82" s="698"/>
      <c r="L82" s="698"/>
      <c r="M82" s="681"/>
      <c r="N82" s="681">
        <f>150000+BR82</f>
        <v>90000</v>
      </c>
      <c r="O82" s="681"/>
      <c r="P82" s="698"/>
      <c r="Q82" s="698"/>
      <c r="R82" s="698"/>
      <c r="S82" s="625">
        <v>50000</v>
      </c>
      <c r="T82" s="625">
        <v>17000</v>
      </c>
      <c r="U82" s="625">
        <f>30000-13000</f>
        <v>17000</v>
      </c>
      <c r="V82" s="625"/>
      <c r="W82" s="625">
        <f t="shared" si="21"/>
        <v>67000</v>
      </c>
      <c r="X82" s="625">
        <f t="shared" si="22"/>
        <v>23000</v>
      </c>
      <c r="Y82" s="625">
        <f>X82</f>
        <v>23000</v>
      </c>
      <c r="Z82" s="625">
        <v>23000</v>
      </c>
      <c r="AA82" s="645">
        <f t="shared" si="23"/>
        <v>0.92058426414631156</v>
      </c>
      <c r="AB82" s="646">
        <v>1</v>
      </c>
      <c r="AC82" s="305"/>
      <c r="AE82" s="699"/>
      <c r="BH82" s="610"/>
      <c r="BR82" s="632">
        <v>-60000</v>
      </c>
      <c r="BS82" s="610"/>
    </row>
    <row r="83" spans="1:90" s="661" customFormat="1" ht="80.25" customHeight="1">
      <c r="A83" s="622">
        <v>6</v>
      </c>
      <c r="B83" s="644" t="s">
        <v>1429</v>
      </c>
      <c r="C83" s="327"/>
      <c r="D83" s="326"/>
      <c r="E83" s="326"/>
      <c r="F83" s="326" t="s">
        <v>967</v>
      </c>
      <c r="G83" s="327" t="s">
        <v>1430</v>
      </c>
      <c r="H83" s="681">
        <v>57600</v>
      </c>
      <c r="I83" s="681">
        <v>57600</v>
      </c>
      <c r="J83" s="681"/>
      <c r="K83" s="681"/>
      <c r="L83" s="681"/>
      <c r="M83" s="681"/>
      <c r="N83" s="681">
        <f>35000+BR83</f>
        <v>50000</v>
      </c>
      <c r="O83" s="681"/>
      <c r="P83" s="681"/>
      <c r="Q83" s="681"/>
      <c r="R83" s="681"/>
      <c r="S83" s="681"/>
      <c r="T83" s="681">
        <v>20000</v>
      </c>
      <c r="U83" s="681">
        <v>20000</v>
      </c>
      <c r="V83" s="681"/>
      <c r="W83" s="625">
        <f t="shared" si="21"/>
        <v>20000</v>
      </c>
      <c r="X83" s="625">
        <f t="shared" si="22"/>
        <v>30000</v>
      </c>
      <c r="Y83" s="681">
        <v>30000</v>
      </c>
      <c r="Z83" s="681">
        <f>Y83</f>
        <v>30000</v>
      </c>
      <c r="AA83" s="645">
        <f t="shared" si="23"/>
        <v>0.86805555555555558</v>
      </c>
      <c r="AB83" s="646">
        <v>1</v>
      </c>
      <c r="AC83" s="305"/>
      <c r="AD83" s="632"/>
      <c r="AE83" s="660"/>
      <c r="AF83" s="660"/>
      <c r="AG83" s="660"/>
      <c r="AN83" s="660"/>
      <c r="BR83" s="712">
        <v>15000</v>
      </c>
      <c r="BS83" s="663"/>
    </row>
    <row r="84" spans="1:90" s="661" customFormat="1" ht="87" customHeight="1">
      <c r="A84" s="622">
        <v>7</v>
      </c>
      <c r="B84" s="644" t="s">
        <v>1431</v>
      </c>
      <c r="C84" s="327"/>
      <c r="D84" s="326"/>
      <c r="E84" s="326"/>
      <c r="F84" s="326" t="s">
        <v>332</v>
      </c>
      <c r="G84" s="327" t="s">
        <v>1432</v>
      </c>
      <c r="H84" s="681">
        <v>11200</v>
      </c>
      <c r="I84" s="681">
        <v>11200</v>
      </c>
      <c r="J84" s="681"/>
      <c r="K84" s="681"/>
      <c r="L84" s="681"/>
      <c r="M84" s="681"/>
      <c r="N84" s="681">
        <f>13000+BR84</f>
        <v>10000</v>
      </c>
      <c r="O84" s="681"/>
      <c r="P84" s="681"/>
      <c r="Q84" s="681"/>
      <c r="R84" s="681"/>
      <c r="S84" s="681"/>
      <c r="T84" s="681">
        <v>5000</v>
      </c>
      <c r="U84" s="681">
        <v>5000</v>
      </c>
      <c r="V84" s="681"/>
      <c r="W84" s="625">
        <f t="shared" si="21"/>
        <v>5000</v>
      </c>
      <c r="X84" s="625">
        <f t="shared" si="22"/>
        <v>5000</v>
      </c>
      <c r="Y84" s="681">
        <v>5000</v>
      </c>
      <c r="Z84" s="681">
        <v>5000</v>
      </c>
      <c r="AA84" s="645">
        <f t="shared" si="23"/>
        <v>0.8928571428571429</v>
      </c>
      <c r="AB84" s="646">
        <v>1</v>
      </c>
      <c r="AC84" s="305"/>
      <c r="AD84" s="632"/>
      <c r="AE84" s="660"/>
      <c r="AF84" s="660"/>
      <c r="AG84" s="660"/>
      <c r="AN84" s="660"/>
      <c r="BR84" s="712">
        <v>-3000</v>
      </c>
      <c r="BS84" s="663"/>
    </row>
    <row r="85" spans="1:90" s="661" customFormat="1" ht="75" customHeight="1">
      <c r="A85" s="622">
        <v>8</v>
      </c>
      <c r="B85" s="644" t="s">
        <v>1433</v>
      </c>
      <c r="C85" s="327"/>
      <c r="D85" s="326"/>
      <c r="E85" s="326"/>
      <c r="F85" s="326" t="s">
        <v>967</v>
      </c>
      <c r="G85" s="327" t="s">
        <v>1434</v>
      </c>
      <c r="H85" s="681">
        <v>283000</v>
      </c>
      <c r="I85" s="681">
        <v>283000</v>
      </c>
      <c r="J85" s="681"/>
      <c r="K85" s="681"/>
      <c r="L85" s="681"/>
      <c r="M85" s="681"/>
      <c r="N85" s="681">
        <f>150000+50000</f>
        <v>200000</v>
      </c>
      <c r="O85" s="681"/>
      <c r="P85" s="681"/>
      <c r="Q85" s="681"/>
      <c r="R85" s="681"/>
      <c r="S85" s="681"/>
      <c r="T85" s="681">
        <v>85000</v>
      </c>
      <c r="U85" s="681">
        <v>85000</v>
      </c>
      <c r="V85" s="681"/>
      <c r="W85" s="625">
        <f t="shared" si="21"/>
        <v>85000</v>
      </c>
      <c r="X85" s="625">
        <f t="shared" si="22"/>
        <v>115000</v>
      </c>
      <c r="Y85" s="681">
        <v>115000</v>
      </c>
      <c r="Z85" s="681">
        <v>115000</v>
      </c>
      <c r="AA85" s="645">
        <f t="shared" si="23"/>
        <v>0.70671378091872794</v>
      </c>
      <c r="AB85" s="646">
        <v>1</v>
      </c>
      <c r="AC85" s="305"/>
      <c r="AD85" s="632"/>
      <c r="AE85" s="660"/>
      <c r="AF85" s="660"/>
      <c r="AG85" s="660"/>
      <c r="AN85" s="660"/>
      <c r="BR85" s="712"/>
      <c r="BS85" s="663">
        <v>1</v>
      </c>
    </row>
    <row r="86" spans="1:90" s="661" customFormat="1" ht="65.25" customHeight="1">
      <c r="A86" s="622">
        <v>9</v>
      </c>
      <c r="B86" s="644" t="s">
        <v>1435</v>
      </c>
      <c r="C86" s="327"/>
      <c r="D86" s="326"/>
      <c r="E86" s="326"/>
      <c r="F86" s="326" t="s">
        <v>1436</v>
      </c>
      <c r="G86" s="327" t="s">
        <v>1437</v>
      </c>
      <c r="H86" s="681">
        <v>91189</v>
      </c>
      <c r="I86" s="681">
        <v>91189</v>
      </c>
      <c r="J86" s="681"/>
      <c r="K86" s="681"/>
      <c r="L86" s="681"/>
      <c r="M86" s="681"/>
      <c r="N86" s="681">
        <v>75000</v>
      </c>
      <c r="O86" s="681"/>
      <c r="P86" s="681"/>
      <c r="Q86" s="681"/>
      <c r="R86" s="681"/>
      <c r="S86" s="681"/>
      <c r="T86" s="681">
        <f>30000+7000</f>
        <v>37000</v>
      </c>
      <c r="U86" s="681">
        <f>30000+7000</f>
        <v>37000</v>
      </c>
      <c r="V86" s="681"/>
      <c r="W86" s="625">
        <f t="shared" si="21"/>
        <v>37000</v>
      </c>
      <c r="X86" s="625">
        <f t="shared" si="22"/>
        <v>38000</v>
      </c>
      <c r="Y86" s="681">
        <v>38000</v>
      </c>
      <c r="Z86" s="681">
        <v>38000</v>
      </c>
      <c r="AA86" s="645">
        <f t="shared" si="23"/>
        <v>0.82246762219127312</v>
      </c>
      <c r="AB86" s="646">
        <v>1</v>
      </c>
      <c r="AC86" s="682"/>
      <c r="AD86" s="632"/>
      <c r="AE86" s="660"/>
      <c r="AF86" s="660"/>
      <c r="AG86" s="660"/>
      <c r="AN86" s="660"/>
      <c r="BR86" s="663"/>
      <c r="BS86" s="663"/>
    </row>
    <row r="87" spans="1:90" s="661" customFormat="1" ht="69" customHeight="1">
      <c r="A87" s="622">
        <v>10</v>
      </c>
      <c r="B87" s="644" t="s">
        <v>1438</v>
      </c>
      <c r="C87" s="327"/>
      <c r="D87" s="326"/>
      <c r="E87" s="326"/>
      <c r="F87" s="326" t="s">
        <v>882</v>
      </c>
      <c r="G87" s="327" t="s">
        <v>1439</v>
      </c>
      <c r="H87" s="681">
        <v>170000</v>
      </c>
      <c r="I87" s="681">
        <v>150000</v>
      </c>
      <c r="J87" s="681"/>
      <c r="K87" s="681"/>
      <c r="L87" s="681"/>
      <c r="M87" s="681"/>
      <c r="N87" s="681">
        <v>120000</v>
      </c>
      <c r="O87" s="681"/>
      <c r="P87" s="681"/>
      <c r="Q87" s="681"/>
      <c r="R87" s="681"/>
      <c r="S87" s="681"/>
      <c r="T87" s="681">
        <v>45000</v>
      </c>
      <c r="U87" s="681">
        <v>45000</v>
      </c>
      <c r="V87" s="681"/>
      <c r="W87" s="625">
        <f t="shared" si="21"/>
        <v>45000</v>
      </c>
      <c r="X87" s="625">
        <f t="shared" si="22"/>
        <v>75000</v>
      </c>
      <c r="Y87" s="681">
        <f>X87</f>
        <v>75000</v>
      </c>
      <c r="Z87" s="681">
        <v>75000</v>
      </c>
      <c r="AA87" s="645">
        <f t="shared" si="23"/>
        <v>0.8</v>
      </c>
      <c r="AB87" s="646">
        <v>1</v>
      </c>
      <c r="AC87" s="682"/>
      <c r="AD87" s="632"/>
      <c r="AE87" s="660"/>
      <c r="AF87" s="660"/>
      <c r="AG87" s="660"/>
      <c r="AN87" s="660"/>
      <c r="BR87" s="663"/>
      <c r="BS87" s="663"/>
    </row>
    <row r="88" spans="1:90" s="661" customFormat="1" ht="70.5" customHeight="1">
      <c r="A88" s="622">
        <v>11</v>
      </c>
      <c r="B88" s="644" t="s">
        <v>1440</v>
      </c>
      <c r="C88" s="327"/>
      <c r="D88" s="326"/>
      <c r="E88" s="326"/>
      <c r="F88" s="326" t="s">
        <v>1441</v>
      </c>
      <c r="G88" s="710" t="s">
        <v>1442</v>
      </c>
      <c r="H88" s="681">
        <v>198000</v>
      </c>
      <c r="I88" s="681">
        <v>155000</v>
      </c>
      <c r="J88" s="681"/>
      <c r="K88" s="681"/>
      <c r="L88" s="681"/>
      <c r="M88" s="681"/>
      <c r="N88" s="681">
        <v>130000</v>
      </c>
      <c r="O88" s="681"/>
      <c r="P88" s="681"/>
      <c r="Q88" s="681"/>
      <c r="R88" s="681"/>
      <c r="S88" s="681"/>
      <c r="T88" s="681">
        <v>40000</v>
      </c>
      <c r="U88" s="681">
        <v>40000</v>
      </c>
      <c r="V88" s="681"/>
      <c r="W88" s="625">
        <f t="shared" si="21"/>
        <v>40000</v>
      </c>
      <c r="X88" s="625">
        <f t="shared" si="22"/>
        <v>90000</v>
      </c>
      <c r="Y88" s="681">
        <v>90000</v>
      </c>
      <c r="Z88" s="681">
        <v>90000</v>
      </c>
      <c r="AA88" s="645">
        <f t="shared" si="23"/>
        <v>0.83870967741935487</v>
      </c>
      <c r="AB88" s="646">
        <v>1</v>
      </c>
      <c r="AC88" s="682"/>
      <c r="AD88" s="632"/>
      <c r="AE88" s="660"/>
      <c r="AF88" s="660"/>
      <c r="AG88" s="660"/>
      <c r="AN88" s="660"/>
      <c r="BR88" s="663"/>
      <c r="BS88" s="663"/>
    </row>
    <row r="89" spans="1:90" s="661" customFormat="1" ht="108.75" customHeight="1">
      <c r="A89" s="622">
        <v>12</v>
      </c>
      <c r="B89" s="644" t="s">
        <v>986</v>
      </c>
      <c r="C89" s="327"/>
      <c r="D89" s="326"/>
      <c r="E89" s="326"/>
      <c r="F89" s="326" t="s">
        <v>967</v>
      </c>
      <c r="G89" s="327" t="s">
        <v>987</v>
      </c>
      <c r="H89" s="681">
        <v>70000</v>
      </c>
      <c r="I89" s="681">
        <v>70000</v>
      </c>
      <c r="J89" s="681"/>
      <c r="K89" s="681"/>
      <c r="L89" s="681"/>
      <c r="M89" s="681"/>
      <c r="N89" s="681">
        <f>70000-10000</f>
        <v>60000</v>
      </c>
      <c r="O89" s="681"/>
      <c r="P89" s="681"/>
      <c r="Q89" s="681"/>
      <c r="R89" s="681"/>
      <c r="S89" s="681"/>
      <c r="T89" s="681">
        <v>20000</v>
      </c>
      <c r="U89" s="681">
        <v>20000</v>
      </c>
      <c r="V89" s="681"/>
      <c r="W89" s="625">
        <f t="shared" si="21"/>
        <v>20000</v>
      </c>
      <c r="X89" s="625">
        <f t="shared" si="22"/>
        <v>40000</v>
      </c>
      <c r="Y89" s="681">
        <v>40000</v>
      </c>
      <c r="Z89" s="681">
        <v>40000</v>
      </c>
      <c r="AA89" s="645">
        <f t="shared" si="23"/>
        <v>0.8571428571428571</v>
      </c>
      <c r="AB89" s="646">
        <v>1</v>
      </c>
      <c r="AC89" s="331" t="s">
        <v>1443</v>
      </c>
      <c r="AD89" s="632"/>
      <c r="AE89" s="660"/>
      <c r="AF89" s="660"/>
      <c r="AG89" s="660"/>
      <c r="AN89" s="660"/>
      <c r="BR89" s="663"/>
      <c r="BS89" s="663"/>
    </row>
    <row r="90" spans="1:90" s="661" customFormat="1" ht="74.25" customHeight="1">
      <c r="A90" s="622">
        <v>13</v>
      </c>
      <c r="B90" s="644" t="s">
        <v>1444</v>
      </c>
      <c r="C90" s="327"/>
      <c r="D90" s="326"/>
      <c r="E90" s="326"/>
      <c r="F90" s="326" t="s">
        <v>967</v>
      </c>
      <c r="G90" s="327" t="s">
        <v>1445</v>
      </c>
      <c r="H90" s="681">
        <v>190000</v>
      </c>
      <c r="I90" s="681">
        <f>H90</f>
        <v>190000</v>
      </c>
      <c r="J90" s="681"/>
      <c r="K90" s="681"/>
      <c r="L90" s="681"/>
      <c r="M90" s="681"/>
      <c r="N90" s="681">
        <v>160000</v>
      </c>
      <c r="O90" s="681"/>
      <c r="P90" s="681"/>
      <c r="Q90" s="681"/>
      <c r="R90" s="681"/>
      <c r="S90" s="681"/>
      <c r="T90" s="681">
        <v>100000</v>
      </c>
      <c r="U90" s="681">
        <v>100000</v>
      </c>
      <c r="V90" s="681"/>
      <c r="W90" s="625">
        <f t="shared" si="21"/>
        <v>100000</v>
      </c>
      <c r="X90" s="625">
        <f t="shared" si="22"/>
        <v>60000</v>
      </c>
      <c r="Y90" s="681">
        <f>X90</f>
        <v>60000</v>
      </c>
      <c r="Z90" s="681">
        <v>60000</v>
      </c>
      <c r="AA90" s="645">
        <f t="shared" si="23"/>
        <v>0.84210526315789469</v>
      </c>
      <c r="AB90" s="646">
        <v>1</v>
      </c>
      <c r="AC90" s="682"/>
      <c r="AD90" s="632"/>
      <c r="AE90" s="660"/>
      <c r="AF90" s="660"/>
      <c r="AG90" s="660"/>
      <c r="AN90" s="660"/>
      <c r="BR90" s="663"/>
      <c r="BS90" s="663"/>
    </row>
    <row r="91" spans="1:90" s="661" customFormat="1" ht="84.75" customHeight="1">
      <c r="A91" s="622">
        <v>14</v>
      </c>
      <c r="B91" s="644" t="s">
        <v>1446</v>
      </c>
      <c r="C91" s="327"/>
      <c r="D91" s="326"/>
      <c r="E91" s="326"/>
      <c r="F91" s="326" t="s">
        <v>1447</v>
      </c>
      <c r="G91" s="327" t="s">
        <v>1448</v>
      </c>
      <c r="H91" s="681">
        <v>16500</v>
      </c>
      <c r="I91" s="681">
        <v>16500</v>
      </c>
      <c r="J91" s="681"/>
      <c r="K91" s="681"/>
      <c r="L91" s="681"/>
      <c r="M91" s="681"/>
      <c r="N91" s="681">
        <v>14000</v>
      </c>
      <c r="O91" s="681"/>
      <c r="P91" s="681"/>
      <c r="Q91" s="681"/>
      <c r="R91" s="681"/>
      <c r="S91" s="681"/>
      <c r="T91" s="681">
        <v>8000</v>
      </c>
      <c r="U91" s="681">
        <v>8000</v>
      </c>
      <c r="V91" s="681"/>
      <c r="W91" s="625">
        <f t="shared" si="21"/>
        <v>8000</v>
      </c>
      <c r="X91" s="625">
        <f t="shared" si="22"/>
        <v>6000</v>
      </c>
      <c r="Y91" s="681">
        <f>X91</f>
        <v>6000</v>
      </c>
      <c r="Z91" s="681">
        <v>6000</v>
      </c>
      <c r="AA91" s="645">
        <f t="shared" si="23"/>
        <v>0.84848484848484851</v>
      </c>
      <c r="AB91" s="646">
        <v>1</v>
      </c>
      <c r="AC91" s="682"/>
      <c r="AD91" s="632"/>
      <c r="AE91" s="660"/>
      <c r="AF91" s="660"/>
      <c r="AG91" s="660"/>
      <c r="AN91" s="660"/>
      <c r="BR91" s="663"/>
      <c r="BS91" s="663"/>
    </row>
    <row r="92" spans="1:90" s="661" customFormat="1" ht="84.75" customHeight="1">
      <c r="A92" s="622">
        <v>15</v>
      </c>
      <c r="B92" s="644" t="s">
        <v>1449</v>
      </c>
      <c r="C92" s="327"/>
      <c r="D92" s="326"/>
      <c r="E92" s="326"/>
      <c r="F92" s="326" t="s">
        <v>1447</v>
      </c>
      <c r="G92" s="327" t="s">
        <v>1450</v>
      </c>
      <c r="H92" s="681">
        <v>34937</v>
      </c>
      <c r="I92" s="681">
        <f>H92</f>
        <v>34937</v>
      </c>
      <c r="J92" s="681"/>
      <c r="K92" s="681"/>
      <c r="L92" s="681"/>
      <c r="M92" s="681"/>
      <c r="N92" s="681">
        <v>29000</v>
      </c>
      <c r="O92" s="681"/>
      <c r="P92" s="681"/>
      <c r="Q92" s="681"/>
      <c r="R92" s="681"/>
      <c r="S92" s="681"/>
      <c r="T92" s="681">
        <v>15000</v>
      </c>
      <c r="U92" s="681">
        <v>15000</v>
      </c>
      <c r="V92" s="681"/>
      <c r="W92" s="625">
        <f t="shared" si="21"/>
        <v>15000</v>
      </c>
      <c r="X92" s="625">
        <f t="shared" si="22"/>
        <v>14000</v>
      </c>
      <c r="Y92" s="681">
        <v>14000</v>
      </c>
      <c r="Z92" s="681">
        <v>14000</v>
      </c>
      <c r="AA92" s="645">
        <f t="shared" si="23"/>
        <v>0.83006554655522802</v>
      </c>
      <c r="AB92" s="646">
        <v>1</v>
      </c>
      <c r="AC92" s="682"/>
      <c r="AD92" s="632"/>
      <c r="AE92" s="660"/>
      <c r="AF92" s="660"/>
      <c r="AG92" s="660"/>
      <c r="AN92" s="660"/>
      <c r="BR92" s="663"/>
      <c r="BS92" s="663"/>
    </row>
    <row r="93" spans="1:90" s="661" customFormat="1" ht="108" customHeight="1">
      <c r="A93" s="622">
        <v>16</v>
      </c>
      <c r="B93" s="644" t="s">
        <v>1451</v>
      </c>
      <c r="C93" s="326"/>
      <c r="D93" s="327"/>
      <c r="E93" s="644"/>
      <c r="F93" s="326" t="s">
        <v>967</v>
      </c>
      <c r="G93" s="327" t="s">
        <v>1452</v>
      </c>
      <c r="H93" s="672">
        <v>204794</v>
      </c>
      <c r="I93" s="672">
        <v>38373</v>
      </c>
      <c r="J93" s="672"/>
      <c r="K93" s="672"/>
      <c r="L93" s="681"/>
      <c r="M93" s="681"/>
      <c r="N93" s="681">
        <v>28373</v>
      </c>
      <c r="O93" s="625">
        <v>8000</v>
      </c>
      <c r="P93" s="672"/>
      <c r="Q93" s="672"/>
      <c r="R93" s="672">
        <v>400</v>
      </c>
      <c r="S93" s="625">
        <v>7000</v>
      </c>
      <c r="T93" s="681">
        <v>8000</v>
      </c>
      <c r="U93" s="681"/>
      <c r="V93" s="681"/>
      <c r="W93" s="625">
        <f>K93+O93+R93+S93+T93</f>
        <v>23400</v>
      </c>
      <c r="X93" s="717">
        <f t="shared" si="22"/>
        <v>4973</v>
      </c>
      <c r="Y93" s="683">
        <v>4900</v>
      </c>
      <c r="Z93" s="681">
        <v>4900</v>
      </c>
      <c r="AA93" s="645">
        <f t="shared" si="23"/>
        <v>0.73749771975086653</v>
      </c>
      <c r="AB93" s="646"/>
      <c r="AC93" s="331"/>
      <c r="AD93" s="632"/>
      <c r="AE93" s="660"/>
      <c r="AF93" s="660"/>
      <c r="AG93" s="660"/>
      <c r="AN93" s="660"/>
      <c r="BR93" s="663"/>
      <c r="BS93" s="663"/>
    </row>
    <row r="94" spans="1:90" s="661" customFormat="1" ht="93.75" customHeight="1">
      <c r="A94" s="622">
        <v>17</v>
      </c>
      <c r="B94" s="644" t="s">
        <v>1453</v>
      </c>
      <c r="C94" s="327"/>
      <c r="D94" s="326"/>
      <c r="E94" s="326"/>
      <c r="F94" s="326" t="s">
        <v>967</v>
      </c>
      <c r="G94" s="327" t="s">
        <v>1454</v>
      </c>
      <c r="H94" s="681">
        <v>199000</v>
      </c>
      <c r="I94" s="681">
        <v>199000</v>
      </c>
      <c r="J94" s="681"/>
      <c r="K94" s="681"/>
      <c r="L94" s="681"/>
      <c r="M94" s="681"/>
      <c r="N94" s="681">
        <f>250000+BR94</f>
        <v>180000</v>
      </c>
      <c r="O94" s="681"/>
      <c r="P94" s="681"/>
      <c r="Q94" s="681"/>
      <c r="R94" s="681"/>
      <c r="S94" s="681"/>
      <c r="T94" s="681">
        <v>60000</v>
      </c>
      <c r="U94" s="681">
        <v>60000</v>
      </c>
      <c r="V94" s="681"/>
      <c r="W94" s="625">
        <f>K94+O94+R94+S94+T94</f>
        <v>60000</v>
      </c>
      <c r="X94" s="625">
        <f>N94-O94-R94-S94-T94</f>
        <v>120000</v>
      </c>
      <c r="Y94" s="681">
        <f>X94</f>
        <v>120000</v>
      </c>
      <c r="Z94" s="681">
        <v>120000</v>
      </c>
      <c r="AA94" s="645">
        <f>(W94+Y94)/I94</f>
        <v>0.90452261306532666</v>
      </c>
      <c r="AB94" s="646">
        <v>1</v>
      </c>
      <c r="AC94" s="331" t="s">
        <v>1362</v>
      </c>
      <c r="AD94" s="632"/>
      <c r="AE94" s="660"/>
      <c r="AF94" s="660"/>
      <c r="AG94" s="660"/>
      <c r="AN94" s="660"/>
      <c r="BR94" s="712">
        <v>-70000</v>
      </c>
      <c r="BS94" s="663">
        <v>1</v>
      </c>
      <c r="BX94" s="663">
        <v>50000</v>
      </c>
    </row>
    <row r="95" spans="1:90" s="661" customFormat="1" ht="20.45" customHeight="1">
      <c r="A95" s="658"/>
      <c r="B95" s="644"/>
      <c r="C95" s="327"/>
      <c r="D95" s="326"/>
      <c r="E95" s="326"/>
      <c r="F95" s="326"/>
      <c r="G95" s="327"/>
      <c r="H95" s="681"/>
      <c r="I95" s="681"/>
      <c r="J95" s="681"/>
      <c r="K95" s="681"/>
      <c r="L95" s="681"/>
      <c r="M95" s="681"/>
      <c r="N95" s="681"/>
      <c r="O95" s="681"/>
      <c r="P95" s="681"/>
      <c r="Q95" s="681"/>
      <c r="R95" s="681"/>
      <c r="S95" s="681"/>
      <c r="T95" s="681"/>
      <c r="U95" s="681"/>
      <c r="V95" s="681"/>
      <c r="W95" s="625"/>
      <c r="X95" s="625"/>
      <c r="Y95" s="681"/>
      <c r="Z95" s="681"/>
      <c r="AA95" s="645"/>
      <c r="AB95" s="646"/>
      <c r="AC95" s="682"/>
      <c r="AD95" s="632"/>
      <c r="AE95" s="660"/>
      <c r="AF95" s="660"/>
      <c r="AG95" s="660"/>
      <c r="AN95" s="660"/>
      <c r="BR95" s="663"/>
      <c r="BS95" s="663"/>
    </row>
    <row r="96" spans="1:90" s="609" customFormat="1" ht="31.5" customHeight="1">
      <c r="A96" s="622"/>
      <c r="B96" s="713" t="s">
        <v>1455</v>
      </c>
      <c r="C96" s="327"/>
      <c r="D96" s="326"/>
      <c r="E96" s="644"/>
      <c r="F96" s="326"/>
      <c r="G96" s="651"/>
      <c r="H96" s="681"/>
      <c r="I96" s="681"/>
      <c r="J96" s="698"/>
      <c r="K96" s="698"/>
      <c r="L96" s="698"/>
      <c r="M96" s="681"/>
      <c r="N96" s="681"/>
      <c r="O96" s="698"/>
      <c r="P96" s="698"/>
      <c r="Q96" s="698"/>
      <c r="R96" s="698"/>
      <c r="S96" s="625"/>
      <c r="T96" s="625"/>
      <c r="U96" s="625"/>
      <c r="V96" s="625"/>
      <c r="W96" s="625"/>
      <c r="X96" s="625"/>
      <c r="Y96" s="625"/>
      <c r="Z96" s="625"/>
      <c r="AA96" s="645"/>
      <c r="AB96" s="646"/>
      <c r="AC96" s="305"/>
      <c r="AE96" s="626"/>
      <c r="BR96" s="632"/>
      <c r="BS96" s="610"/>
      <c r="CL96" s="632"/>
    </row>
    <row r="97" spans="1:90" s="609" customFormat="1" ht="80.25" customHeight="1">
      <c r="A97" s="622">
        <v>1</v>
      </c>
      <c r="B97" s="325" t="s">
        <v>1456</v>
      </c>
      <c r="C97" s="718"/>
      <c r="D97" s="719"/>
      <c r="E97" s="720"/>
      <c r="F97" s="326" t="s">
        <v>448</v>
      </c>
      <c r="G97" s="327" t="s">
        <v>1457</v>
      </c>
      <c r="H97" s="681">
        <v>237546</v>
      </c>
      <c r="I97" s="681">
        <v>237546</v>
      </c>
      <c r="J97" s="698"/>
      <c r="K97" s="698"/>
      <c r="L97" s="698"/>
      <c r="M97" s="681"/>
      <c r="N97" s="681">
        <f>180000+3068.825</f>
        <v>183068.82500000001</v>
      </c>
      <c r="O97" s="698"/>
      <c r="P97" s="698"/>
      <c r="Q97" s="698"/>
      <c r="R97" s="698"/>
      <c r="S97" s="625">
        <v>80000</v>
      </c>
      <c r="T97" s="625">
        <f>87000+10000</f>
        <v>97000</v>
      </c>
      <c r="U97" s="625">
        <f>T97</f>
        <v>97000</v>
      </c>
      <c r="V97" s="625"/>
      <c r="W97" s="625">
        <f>K97+O97+R97+S97+T97</f>
        <v>177000</v>
      </c>
      <c r="X97" s="717">
        <f>N97-O97-R97-S97-T97</f>
        <v>6068.8250000000116</v>
      </c>
      <c r="Y97" s="717">
        <f>16000-10000</f>
        <v>6000</v>
      </c>
      <c r="Z97" s="625">
        <f>Y97</f>
        <v>6000</v>
      </c>
      <c r="AA97" s="645">
        <f>(W97+Y97)/I97</f>
        <v>0.77037710590790831</v>
      </c>
      <c r="AB97" s="646">
        <v>1</v>
      </c>
      <c r="AC97" s="294"/>
      <c r="AE97" s="626"/>
      <c r="BR97" s="632"/>
      <c r="BS97" s="610"/>
      <c r="CL97" s="632"/>
    </row>
    <row r="98" spans="1:90" s="609" customFormat="1" ht="76.5" customHeight="1">
      <c r="A98" s="622">
        <v>2</v>
      </c>
      <c r="B98" s="644" t="s">
        <v>1458</v>
      </c>
      <c r="C98" s="718"/>
      <c r="D98" s="719"/>
      <c r="E98" s="720"/>
      <c r="F98" s="326" t="s">
        <v>448</v>
      </c>
      <c r="G98" s="327" t="s">
        <v>1459</v>
      </c>
      <c r="H98" s="681">
        <v>288602</v>
      </c>
      <c r="I98" s="681">
        <v>288602</v>
      </c>
      <c r="J98" s="698"/>
      <c r="K98" s="698"/>
      <c r="L98" s="698"/>
      <c r="M98" s="681"/>
      <c r="N98" s="681">
        <f>200000+30000</f>
        <v>230000</v>
      </c>
      <c r="O98" s="698"/>
      <c r="P98" s="698"/>
      <c r="Q98" s="698"/>
      <c r="R98" s="698"/>
      <c r="S98" s="625">
        <v>185000</v>
      </c>
      <c r="T98" s="625">
        <f>15000+25000</f>
        <v>40000</v>
      </c>
      <c r="U98" s="625">
        <v>15000</v>
      </c>
      <c r="V98" s="625"/>
      <c r="W98" s="625">
        <f>K98+O98+R98+S98+T98</f>
        <v>225000</v>
      </c>
      <c r="X98" s="625">
        <f>N98-O98-R98-S98-T98</f>
        <v>5000</v>
      </c>
      <c r="Y98" s="625">
        <f>30000-25000</f>
        <v>5000</v>
      </c>
      <c r="Z98" s="625">
        <f>Y98</f>
        <v>5000</v>
      </c>
      <c r="AA98" s="645">
        <f>(W98+Y98)/I98</f>
        <v>0.79694527411452454</v>
      </c>
      <c r="AB98" s="646">
        <v>1</v>
      </c>
      <c r="AC98" s="294"/>
      <c r="AE98" s="626"/>
      <c r="BR98" s="632"/>
      <c r="BS98" s="610"/>
      <c r="CL98" s="632"/>
    </row>
    <row r="99" spans="1:90" s="609" customFormat="1" ht="102.75" customHeight="1">
      <c r="A99" s="622">
        <v>3</v>
      </c>
      <c r="B99" s="644" t="s">
        <v>1023</v>
      </c>
      <c r="C99" s="718"/>
      <c r="D99" s="719"/>
      <c r="E99" s="720"/>
      <c r="F99" s="326" t="s">
        <v>448</v>
      </c>
      <c r="G99" s="327" t="s">
        <v>1460</v>
      </c>
      <c r="H99" s="681">
        <v>233083</v>
      </c>
      <c r="I99" s="681">
        <v>233083</v>
      </c>
      <c r="J99" s="698"/>
      <c r="K99" s="698"/>
      <c r="L99" s="698"/>
      <c r="M99" s="681"/>
      <c r="N99" s="681">
        <f>130000+70000</f>
        <v>200000</v>
      </c>
      <c r="O99" s="698"/>
      <c r="P99" s="698"/>
      <c r="Q99" s="698"/>
      <c r="R99" s="698"/>
      <c r="S99" s="625">
        <v>80000</v>
      </c>
      <c r="T99" s="625">
        <v>50000</v>
      </c>
      <c r="U99" s="625">
        <v>50000</v>
      </c>
      <c r="V99" s="625"/>
      <c r="W99" s="625">
        <f>K99+O99+R99+S99+T99</f>
        <v>130000</v>
      </c>
      <c r="X99" s="625">
        <f>N99-O99-R99-S99-T99</f>
        <v>70000</v>
      </c>
      <c r="Y99" s="625">
        <v>70000</v>
      </c>
      <c r="Z99" s="625">
        <v>70000</v>
      </c>
      <c r="AA99" s="645">
        <f>(W99+Y99)/I99</f>
        <v>0.85806343662987006</v>
      </c>
      <c r="AB99" s="646"/>
      <c r="AC99" s="630"/>
      <c r="AE99" s="626"/>
      <c r="BR99" s="632"/>
      <c r="BS99" s="610"/>
      <c r="CL99" s="632"/>
    </row>
    <row r="100" spans="1:90" s="661" customFormat="1" ht="72.75" customHeight="1">
      <c r="A100" s="622">
        <v>4</v>
      </c>
      <c r="B100" s="644" t="s">
        <v>1461</v>
      </c>
      <c r="C100" s="327"/>
      <c r="D100" s="326"/>
      <c r="E100" s="326"/>
      <c r="F100" s="326" t="s">
        <v>448</v>
      </c>
      <c r="G100" s="327" t="s">
        <v>1462</v>
      </c>
      <c r="H100" s="681">
        <v>429000</v>
      </c>
      <c r="I100" s="681">
        <v>429000</v>
      </c>
      <c r="J100" s="681"/>
      <c r="K100" s="681"/>
      <c r="L100" s="681"/>
      <c r="M100" s="681"/>
      <c r="N100" s="681">
        <f>250000+BR100</f>
        <v>350000</v>
      </c>
      <c r="O100" s="681"/>
      <c r="P100" s="681"/>
      <c r="Q100" s="681"/>
      <c r="R100" s="681"/>
      <c r="S100" s="681"/>
      <c r="T100" s="681">
        <v>129000</v>
      </c>
      <c r="U100" s="681">
        <v>129000</v>
      </c>
      <c r="V100" s="681"/>
      <c r="W100" s="625">
        <f t="shared" ref="W100:W105" si="24">K100+O100+R100+S100+T100</f>
        <v>129000</v>
      </c>
      <c r="X100" s="625">
        <f t="shared" ref="X100:X105" si="25">N100-O100-R100-S100-T100</f>
        <v>221000</v>
      </c>
      <c r="Y100" s="681">
        <f>221000+10420-53096-20000-7000+35000</f>
        <v>186324</v>
      </c>
      <c r="Z100" s="681">
        <f>Y100</f>
        <v>186324</v>
      </c>
      <c r="AA100" s="645">
        <f t="shared" ref="AA100:AA105" si="26">(W100+Y100)/I100</f>
        <v>0.73502097902097907</v>
      </c>
      <c r="AB100" s="646">
        <v>1</v>
      </c>
      <c r="AC100" s="331" t="s">
        <v>1463</v>
      </c>
      <c r="AD100" s="632"/>
      <c r="AE100" s="660"/>
      <c r="AF100" s="660"/>
      <c r="AG100" s="660"/>
      <c r="AN100" s="660"/>
      <c r="BR100" s="662">
        <v>100000</v>
      </c>
      <c r="BS100" s="663" t="s">
        <v>1464</v>
      </c>
    </row>
    <row r="101" spans="1:90" s="661" customFormat="1" ht="60.75" customHeight="1">
      <c r="A101" s="622">
        <v>5</v>
      </c>
      <c r="B101" s="644" t="s">
        <v>1465</v>
      </c>
      <c r="C101" s="327"/>
      <c r="D101" s="326"/>
      <c r="E101" s="326"/>
      <c r="F101" s="326" t="s">
        <v>448</v>
      </c>
      <c r="G101" s="327" t="s">
        <v>1466</v>
      </c>
      <c r="H101" s="681">
        <v>85635</v>
      </c>
      <c r="I101" s="681">
        <v>85635</v>
      </c>
      <c r="J101" s="681"/>
      <c r="K101" s="681"/>
      <c r="L101" s="681"/>
      <c r="M101" s="681"/>
      <c r="N101" s="681">
        <v>80000</v>
      </c>
      <c r="O101" s="681"/>
      <c r="P101" s="681"/>
      <c r="Q101" s="681"/>
      <c r="R101" s="681"/>
      <c r="S101" s="681"/>
      <c r="T101" s="681">
        <v>28000</v>
      </c>
      <c r="U101" s="681">
        <v>28000</v>
      </c>
      <c r="V101" s="681"/>
      <c r="W101" s="625">
        <f t="shared" si="24"/>
        <v>28000</v>
      </c>
      <c r="X101" s="625">
        <f t="shared" si="25"/>
        <v>52000</v>
      </c>
      <c r="Y101" s="681">
        <v>52000</v>
      </c>
      <c r="Z101" s="681">
        <v>52000</v>
      </c>
      <c r="AA101" s="645">
        <f t="shared" si="26"/>
        <v>0.93419746598937348</v>
      </c>
      <c r="AB101" s="646">
        <v>1</v>
      </c>
      <c r="AC101" s="721"/>
      <c r="AD101" s="632"/>
      <c r="AE101" s="660"/>
      <c r="AF101" s="660"/>
      <c r="AG101" s="660"/>
      <c r="AN101" s="660"/>
      <c r="BR101" s="662"/>
      <c r="BS101" s="663"/>
    </row>
    <row r="102" spans="1:90" s="661" customFormat="1" ht="60.75" customHeight="1">
      <c r="A102" s="622">
        <v>6</v>
      </c>
      <c r="B102" s="644" t="s">
        <v>1467</v>
      </c>
      <c r="C102" s="327"/>
      <c r="D102" s="326"/>
      <c r="E102" s="326"/>
      <c r="F102" s="326" t="s">
        <v>448</v>
      </c>
      <c r="G102" s="327" t="s">
        <v>1468</v>
      </c>
      <c r="H102" s="681">
        <v>89795</v>
      </c>
      <c r="I102" s="681">
        <v>89795</v>
      </c>
      <c r="J102" s="681"/>
      <c r="K102" s="681"/>
      <c r="L102" s="681"/>
      <c r="M102" s="681"/>
      <c r="N102" s="681">
        <v>80000</v>
      </c>
      <c r="O102" s="681"/>
      <c r="P102" s="681"/>
      <c r="Q102" s="681"/>
      <c r="R102" s="681"/>
      <c r="S102" s="681"/>
      <c r="T102" s="681">
        <v>28000</v>
      </c>
      <c r="U102" s="681">
        <v>28000</v>
      </c>
      <c r="V102" s="681"/>
      <c r="W102" s="625">
        <f t="shared" si="24"/>
        <v>28000</v>
      </c>
      <c r="X102" s="625">
        <f t="shared" si="25"/>
        <v>52000</v>
      </c>
      <c r="Y102" s="681">
        <f>X102</f>
        <v>52000</v>
      </c>
      <c r="Z102" s="681">
        <f>Y102</f>
        <v>52000</v>
      </c>
      <c r="AA102" s="645">
        <f t="shared" si="26"/>
        <v>0.8909182025725263</v>
      </c>
      <c r="AB102" s="646">
        <v>1</v>
      </c>
      <c r="AC102" s="721"/>
      <c r="AD102" s="632"/>
      <c r="AE102" s="660"/>
      <c r="AF102" s="660"/>
      <c r="AG102" s="660"/>
      <c r="AN102" s="660"/>
      <c r="BR102" s="662"/>
      <c r="BS102" s="663"/>
    </row>
    <row r="103" spans="1:90" s="661" customFormat="1" ht="67.5" customHeight="1">
      <c r="A103" s="622">
        <v>7</v>
      </c>
      <c r="B103" s="644" t="s">
        <v>1469</v>
      </c>
      <c r="C103" s="327"/>
      <c r="D103" s="326"/>
      <c r="E103" s="326"/>
      <c r="F103" s="326" t="s">
        <v>448</v>
      </c>
      <c r="G103" s="327" t="s">
        <v>1470</v>
      </c>
      <c r="H103" s="681">
        <v>92340</v>
      </c>
      <c r="I103" s="681">
        <v>92340</v>
      </c>
      <c r="J103" s="681"/>
      <c r="K103" s="681"/>
      <c r="L103" s="681"/>
      <c r="M103" s="681"/>
      <c r="N103" s="681">
        <v>80000</v>
      </c>
      <c r="O103" s="681"/>
      <c r="P103" s="681"/>
      <c r="Q103" s="681"/>
      <c r="R103" s="681"/>
      <c r="S103" s="681"/>
      <c r="T103" s="681">
        <v>30000</v>
      </c>
      <c r="U103" s="681">
        <v>30000</v>
      </c>
      <c r="V103" s="681"/>
      <c r="W103" s="625">
        <f t="shared" si="24"/>
        <v>30000</v>
      </c>
      <c r="X103" s="625">
        <f t="shared" si="25"/>
        <v>50000</v>
      </c>
      <c r="Y103" s="681">
        <f>X103</f>
        <v>50000</v>
      </c>
      <c r="Z103" s="681">
        <f>Y103</f>
        <v>50000</v>
      </c>
      <c r="AA103" s="645">
        <f t="shared" si="26"/>
        <v>0.86636343946285466</v>
      </c>
      <c r="AB103" s="646">
        <v>1</v>
      </c>
      <c r="AC103" s="721"/>
      <c r="AD103" s="632"/>
      <c r="AE103" s="660"/>
      <c r="AF103" s="660"/>
      <c r="AG103" s="660"/>
      <c r="AN103" s="660"/>
      <c r="BR103" s="662"/>
      <c r="BS103" s="663"/>
    </row>
    <row r="104" spans="1:90" s="661" customFormat="1" ht="70.5" customHeight="1">
      <c r="A104" s="622">
        <v>8</v>
      </c>
      <c r="B104" s="644" t="s">
        <v>1471</v>
      </c>
      <c r="C104" s="327"/>
      <c r="D104" s="326"/>
      <c r="E104" s="326"/>
      <c r="F104" s="326" t="s">
        <v>448</v>
      </c>
      <c r="G104" s="327" t="s">
        <v>1472</v>
      </c>
      <c r="H104" s="681">
        <v>39718</v>
      </c>
      <c r="I104" s="681">
        <v>39718</v>
      </c>
      <c r="J104" s="681"/>
      <c r="K104" s="681"/>
      <c r="L104" s="681"/>
      <c r="M104" s="681"/>
      <c r="N104" s="681">
        <v>35000</v>
      </c>
      <c r="O104" s="681"/>
      <c r="P104" s="681"/>
      <c r="Q104" s="681"/>
      <c r="R104" s="681"/>
      <c r="S104" s="681"/>
      <c r="T104" s="681">
        <v>12000</v>
      </c>
      <c r="U104" s="681">
        <v>12000</v>
      </c>
      <c r="V104" s="681"/>
      <c r="W104" s="625">
        <f t="shared" si="24"/>
        <v>12000</v>
      </c>
      <c r="X104" s="625">
        <f t="shared" si="25"/>
        <v>23000</v>
      </c>
      <c r="Y104" s="681">
        <v>23000</v>
      </c>
      <c r="Z104" s="681">
        <v>23000</v>
      </c>
      <c r="AA104" s="645">
        <f t="shared" si="26"/>
        <v>0.88121254846669017</v>
      </c>
      <c r="AB104" s="646">
        <v>1</v>
      </c>
      <c r="AC104" s="721"/>
      <c r="AD104" s="632"/>
      <c r="AE104" s="660"/>
      <c r="AF104" s="660"/>
      <c r="AG104" s="660"/>
      <c r="AN104" s="660"/>
      <c r="BR104" s="662"/>
      <c r="BS104" s="663"/>
    </row>
    <row r="105" spans="1:90" s="661" customFormat="1" ht="60.75" customHeight="1">
      <c r="A105" s="622">
        <v>9</v>
      </c>
      <c r="B105" s="644" t="s">
        <v>1473</v>
      </c>
      <c r="C105" s="327"/>
      <c r="D105" s="326"/>
      <c r="E105" s="326"/>
      <c r="F105" s="326" t="s">
        <v>448</v>
      </c>
      <c r="G105" s="327" t="s">
        <v>1474</v>
      </c>
      <c r="H105" s="681">
        <v>54534</v>
      </c>
      <c r="I105" s="681">
        <v>54534</v>
      </c>
      <c r="J105" s="681"/>
      <c r="K105" s="681"/>
      <c r="L105" s="681"/>
      <c r="M105" s="681"/>
      <c r="N105" s="681">
        <v>45000</v>
      </c>
      <c r="O105" s="681"/>
      <c r="P105" s="681"/>
      <c r="Q105" s="681"/>
      <c r="R105" s="681"/>
      <c r="S105" s="681"/>
      <c r="T105" s="681">
        <v>18000</v>
      </c>
      <c r="U105" s="681">
        <v>18000</v>
      </c>
      <c r="V105" s="681"/>
      <c r="W105" s="625">
        <f t="shared" si="24"/>
        <v>18000</v>
      </c>
      <c r="X105" s="625">
        <f t="shared" si="25"/>
        <v>27000</v>
      </c>
      <c r="Y105" s="681">
        <f>X105</f>
        <v>27000</v>
      </c>
      <c r="Z105" s="681">
        <f>Y105</f>
        <v>27000</v>
      </c>
      <c r="AA105" s="645">
        <f t="shared" si="26"/>
        <v>0.82517328639014198</v>
      </c>
      <c r="AB105" s="646">
        <v>1</v>
      </c>
      <c r="AC105" s="721"/>
      <c r="AD105" s="632"/>
      <c r="AE105" s="660"/>
      <c r="AF105" s="660"/>
      <c r="AG105" s="660"/>
      <c r="AN105" s="660"/>
      <c r="BR105" s="663"/>
      <c r="BS105" s="663"/>
    </row>
    <row r="106" spans="1:90" s="661" customFormat="1" ht="70.5" customHeight="1">
      <c r="A106" s="622">
        <v>10</v>
      </c>
      <c r="B106" s="644" t="s">
        <v>1475</v>
      </c>
      <c r="C106" s="327"/>
      <c r="D106" s="326"/>
      <c r="E106" s="326"/>
      <c r="F106" s="326" t="s">
        <v>448</v>
      </c>
      <c r="G106" s="327" t="s">
        <v>1476</v>
      </c>
      <c r="H106" s="681">
        <v>10315</v>
      </c>
      <c r="I106" s="681">
        <v>10315</v>
      </c>
      <c r="J106" s="681"/>
      <c r="K106" s="681"/>
      <c r="L106" s="681"/>
      <c r="M106" s="681"/>
      <c r="N106" s="681">
        <v>9000</v>
      </c>
      <c r="O106" s="681"/>
      <c r="P106" s="681"/>
      <c r="Q106" s="681"/>
      <c r="R106" s="681"/>
      <c r="S106" s="681"/>
      <c r="T106" s="681">
        <v>5000</v>
      </c>
      <c r="U106" s="681">
        <v>5000</v>
      </c>
      <c r="V106" s="681"/>
      <c r="W106" s="625">
        <f>K106+O106+R106+S106+T106</f>
        <v>5000</v>
      </c>
      <c r="X106" s="625">
        <f>N106-O106-R106-S106-T106</f>
        <v>4000</v>
      </c>
      <c r="Y106" s="681">
        <f>X106</f>
        <v>4000</v>
      </c>
      <c r="Z106" s="681">
        <v>4000</v>
      </c>
      <c r="AA106" s="645">
        <f>(W106+Y106)/I106</f>
        <v>0.87251575375666501</v>
      </c>
      <c r="AB106" s="646">
        <v>1</v>
      </c>
      <c r="AC106" s="721"/>
      <c r="AD106" s="632"/>
      <c r="AE106" s="660"/>
      <c r="AF106" s="660"/>
      <c r="AG106" s="660"/>
      <c r="AN106" s="660"/>
      <c r="BR106" s="663"/>
      <c r="BS106" s="663"/>
    </row>
    <row r="107" spans="1:90" s="661" customFormat="1" ht="91.5" customHeight="1">
      <c r="A107" s="622">
        <v>11</v>
      </c>
      <c r="B107" s="644" t="s">
        <v>1477</v>
      </c>
      <c r="C107" s="327"/>
      <c r="D107" s="326"/>
      <c r="E107" s="326"/>
      <c r="F107" s="326" t="s">
        <v>448</v>
      </c>
      <c r="G107" s="327" t="s">
        <v>1478</v>
      </c>
      <c r="H107" s="681">
        <v>790765</v>
      </c>
      <c r="I107" s="681">
        <v>790765</v>
      </c>
      <c r="J107" s="681"/>
      <c r="K107" s="681"/>
      <c r="L107" s="681"/>
      <c r="M107" s="681"/>
      <c r="N107" s="681">
        <f>500000-300000</f>
        <v>200000</v>
      </c>
      <c r="O107" s="681"/>
      <c r="P107" s="681"/>
      <c r="Q107" s="681"/>
      <c r="R107" s="681"/>
      <c r="S107" s="681"/>
      <c r="T107" s="681">
        <v>5000</v>
      </c>
      <c r="U107" s="681">
        <v>40000</v>
      </c>
      <c r="V107" s="681"/>
      <c r="W107" s="625">
        <f>K107+O107+R107+S107+T107</f>
        <v>5000</v>
      </c>
      <c r="X107" s="625">
        <f>N107-O107-R107-S107-T107</f>
        <v>195000</v>
      </c>
      <c r="Y107" s="681">
        <v>195000</v>
      </c>
      <c r="Z107" s="681">
        <v>195000</v>
      </c>
      <c r="AA107" s="645">
        <f>(W107+Y107)/I107</f>
        <v>0.25291964110702925</v>
      </c>
      <c r="AB107" s="646">
        <v>1</v>
      </c>
      <c r="AC107" s="331" t="s">
        <v>1479</v>
      </c>
      <c r="AD107" s="632"/>
      <c r="AE107" s="660"/>
      <c r="AF107" s="660"/>
      <c r="AG107" s="660"/>
      <c r="AN107" s="660"/>
      <c r="BR107" s="663">
        <v>-300000</v>
      </c>
      <c r="BS107" s="663"/>
    </row>
    <row r="108" spans="1:90" s="661" customFormat="1" ht="24.95" customHeight="1">
      <c r="A108" s="658"/>
      <c r="B108" s="644"/>
      <c r="C108" s="327"/>
      <c r="D108" s="326"/>
      <c r="E108" s="326"/>
      <c r="F108" s="326"/>
      <c r="G108" s="327"/>
      <c r="H108" s="681"/>
      <c r="I108" s="681"/>
      <c r="J108" s="681"/>
      <c r="K108" s="681"/>
      <c r="L108" s="681"/>
      <c r="M108" s="681"/>
      <c r="N108" s="681"/>
      <c r="O108" s="681"/>
      <c r="P108" s="681"/>
      <c r="Q108" s="681"/>
      <c r="R108" s="681"/>
      <c r="S108" s="681"/>
      <c r="T108" s="681"/>
      <c r="U108" s="681"/>
      <c r="V108" s="681"/>
      <c r="W108" s="625"/>
      <c r="X108" s="625"/>
      <c r="Y108" s="681"/>
      <c r="Z108" s="681"/>
      <c r="AA108" s="645"/>
      <c r="AB108" s="646"/>
      <c r="AC108" s="294"/>
      <c r="AD108" s="632"/>
      <c r="AE108" s="660"/>
      <c r="AF108" s="660"/>
      <c r="AG108" s="660"/>
      <c r="AN108" s="660"/>
      <c r="BR108" s="663"/>
      <c r="BS108" s="663"/>
    </row>
    <row r="109" spans="1:90" s="608" customFormat="1" ht="30.75" customHeight="1">
      <c r="A109" s="686"/>
      <c r="B109" s="713" t="s">
        <v>1480</v>
      </c>
      <c r="C109" s="722" t="s">
        <v>1424</v>
      </c>
      <c r="D109" s="671"/>
      <c r="E109" s="723"/>
      <c r="F109" s="671" t="s">
        <v>1424</v>
      </c>
      <c r="G109" s="724"/>
      <c r="H109" s="714">
        <v>665186</v>
      </c>
      <c r="I109" s="714">
        <v>665186</v>
      </c>
      <c r="J109" s="714">
        <f>SUBTOTAL(9,J110:J168)</f>
        <v>0</v>
      </c>
      <c r="K109" s="714">
        <f>SUBTOTAL(9,K110:K168)</f>
        <v>0</v>
      </c>
      <c r="L109" s="714">
        <f>SUBTOTAL(9,L110:L168)</f>
        <v>0</v>
      </c>
      <c r="M109" s="714">
        <f>SUBTOTAL(9,M110:M168)</f>
        <v>185327.1</v>
      </c>
      <c r="N109" s="714">
        <f>SUBTOTAL(9,N110:N110)</f>
        <v>400000</v>
      </c>
      <c r="O109" s="714">
        <f>P109+Q109</f>
        <v>0</v>
      </c>
      <c r="P109" s="714">
        <f t="shared" ref="P109:U109" si="27">SUBTOTAL(9,P110:P110)</f>
        <v>0</v>
      </c>
      <c r="Q109" s="714">
        <f t="shared" si="27"/>
        <v>0</v>
      </c>
      <c r="R109" s="714">
        <f t="shared" si="27"/>
        <v>0</v>
      </c>
      <c r="S109" s="714">
        <f t="shared" si="27"/>
        <v>125000</v>
      </c>
      <c r="T109" s="714">
        <f t="shared" si="27"/>
        <v>75000</v>
      </c>
      <c r="U109" s="714">
        <f t="shared" si="27"/>
        <v>75000</v>
      </c>
      <c r="V109" s="714"/>
      <c r="W109" s="714">
        <f>SUBTOTAL(9,W110:W110)</f>
        <v>200000</v>
      </c>
      <c r="X109" s="714">
        <f>SUBTOTAL(9,X110:X110)</f>
        <v>200000</v>
      </c>
      <c r="Y109" s="714">
        <f>SUBTOTAL(9,Y110:Y110)</f>
        <v>200000</v>
      </c>
      <c r="Z109" s="714">
        <f>SUBTOTAL(9,Z110:Z110)</f>
        <v>200000</v>
      </c>
      <c r="AA109" s="725"/>
      <c r="AB109" s="726"/>
      <c r="AC109" s="715"/>
      <c r="AD109" s="613"/>
      <c r="AE109" s="647"/>
      <c r="AG109" s="727"/>
      <c r="AH109" s="727"/>
      <c r="BR109" s="613"/>
      <c r="BS109" s="728"/>
    </row>
    <row r="110" spans="1:90" s="609" customFormat="1" ht="96.75" customHeight="1">
      <c r="A110" s="622">
        <v>1</v>
      </c>
      <c r="B110" s="325" t="s">
        <v>1026</v>
      </c>
      <c r="C110" s="327"/>
      <c r="D110" s="326"/>
      <c r="E110" s="644"/>
      <c r="F110" s="326" t="s">
        <v>491</v>
      </c>
      <c r="G110" s="327" t="s">
        <v>1027</v>
      </c>
      <c r="H110" s="681">
        <v>544517</v>
      </c>
      <c r="I110" s="681">
        <v>544517</v>
      </c>
      <c r="J110" s="698"/>
      <c r="K110" s="698"/>
      <c r="L110" s="698"/>
      <c r="M110" s="681"/>
      <c r="N110" s="681">
        <f>300000+100000</f>
        <v>400000</v>
      </c>
      <c r="O110" s="681"/>
      <c r="P110" s="698"/>
      <c r="Q110" s="698"/>
      <c r="R110" s="698"/>
      <c r="S110" s="625">
        <f>45000+80000</f>
        <v>125000</v>
      </c>
      <c r="T110" s="625">
        <f>105000-30000</f>
        <v>75000</v>
      </c>
      <c r="U110" s="625">
        <f>105000-30000</f>
        <v>75000</v>
      </c>
      <c r="V110" s="625"/>
      <c r="W110" s="625">
        <f>K110+O110+R110+S110+T110</f>
        <v>200000</v>
      </c>
      <c r="X110" s="625">
        <f>N110-O110-R110-S110-T110</f>
        <v>200000</v>
      </c>
      <c r="Y110" s="625">
        <f>100000+100000</f>
        <v>200000</v>
      </c>
      <c r="Z110" s="625">
        <f>Y110</f>
        <v>200000</v>
      </c>
      <c r="AA110" s="729">
        <f>(W110+Y110)/I110</f>
        <v>0.73459598139268378</v>
      </c>
      <c r="AB110" s="646">
        <v>1</v>
      </c>
      <c r="AC110" s="630" t="s">
        <v>1481</v>
      </c>
      <c r="AD110" s="632"/>
      <c r="AE110" s="626"/>
      <c r="AG110" s="699"/>
      <c r="AH110" s="699"/>
      <c r="BR110" s="618">
        <v>301664</v>
      </c>
      <c r="BS110" s="610" t="s">
        <v>1482</v>
      </c>
      <c r="BT110" s="609">
        <f>52000*0.1</f>
        <v>5200</v>
      </c>
      <c r="BU110" s="609">
        <f>52000-BT110</f>
        <v>46800</v>
      </c>
      <c r="BX110" s="609" t="s">
        <v>1483</v>
      </c>
    </row>
    <row r="111" spans="1:90" ht="26.45" customHeight="1">
      <c r="A111" s="622"/>
      <c r="B111" s="730"/>
      <c r="C111" s="293"/>
      <c r="D111" s="326"/>
      <c r="E111" s="294"/>
      <c r="F111" s="326"/>
      <c r="G111" s="327"/>
      <c r="H111" s="681"/>
      <c r="I111" s="681"/>
      <c r="J111" s="681"/>
      <c r="K111" s="681"/>
      <c r="L111" s="681"/>
      <c r="M111" s="681"/>
      <c r="N111" s="681"/>
      <c r="O111" s="681"/>
      <c r="P111" s="681"/>
      <c r="Q111" s="681"/>
      <c r="R111" s="681"/>
      <c r="S111" s="625"/>
      <c r="T111" s="625"/>
      <c r="U111" s="625"/>
      <c r="V111" s="625"/>
      <c r="W111" s="625"/>
      <c r="X111" s="625"/>
      <c r="Y111" s="625"/>
      <c r="Z111" s="625"/>
      <c r="AA111" s="645"/>
      <c r="AB111" s="646"/>
      <c r="AC111" s="294"/>
      <c r="AE111" s="626"/>
    </row>
    <row r="112" spans="1:90" s="737" customFormat="1" ht="33" customHeight="1">
      <c r="A112" s="690"/>
      <c r="B112" s="677" t="s">
        <v>1484</v>
      </c>
      <c r="C112" s="731"/>
      <c r="D112" s="690"/>
      <c r="E112" s="732"/>
      <c r="F112" s="732"/>
      <c r="G112" s="731"/>
      <c r="H112" s="733">
        <v>488957</v>
      </c>
      <c r="I112" s="733">
        <v>374065</v>
      </c>
      <c r="J112" s="733">
        <f t="shared" ref="J112:U112" si="28">SUBTOTAL(9,J113:J113)</f>
        <v>0</v>
      </c>
      <c r="K112" s="733">
        <f t="shared" si="28"/>
        <v>0</v>
      </c>
      <c r="L112" s="733">
        <f t="shared" si="28"/>
        <v>0</v>
      </c>
      <c r="M112" s="733">
        <f t="shared" si="28"/>
        <v>0</v>
      </c>
      <c r="N112" s="733">
        <f t="shared" si="28"/>
        <v>66500</v>
      </c>
      <c r="O112" s="733">
        <f t="shared" si="28"/>
        <v>1500</v>
      </c>
      <c r="P112" s="733">
        <f t="shared" si="28"/>
        <v>1500</v>
      </c>
      <c r="Q112" s="733">
        <f t="shared" si="28"/>
        <v>0</v>
      </c>
      <c r="R112" s="733">
        <f t="shared" si="28"/>
        <v>15000</v>
      </c>
      <c r="S112" s="733">
        <f t="shared" si="28"/>
        <v>15000</v>
      </c>
      <c r="T112" s="733">
        <f t="shared" si="28"/>
        <v>20000</v>
      </c>
      <c r="U112" s="733">
        <f t="shared" si="28"/>
        <v>20000</v>
      </c>
      <c r="V112" s="733"/>
      <c r="W112" s="733">
        <f>SUBTOTAL(9,W113:W113)</f>
        <v>51500</v>
      </c>
      <c r="X112" s="733">
        <f>SUBTOTAL(9,X113:X113)</f>
        <v>15000</v>
      </c>
      <c r="Y112" s="733">
        <f>SUBTOTAL(9,Y113:Y113)</f>
        <v>15000</v>
      </c>
      <c r="Z112" s="733">
        <f>SUBTOTAL(9,Z113:Z113)</f>
        <v>15000</v>
      </c>
      <c r="AA112" s="645"/>
      <c r="AB112" s="646"/>
      <c r="AC112" s="734"/>
      <c r="AD112" s="735"/>
      <c r="AE112" s="617"/>
      <c r="AF112" s="736"/>
      <c r="AG112" s="736"/>
      <c r="AN112" s="736"/>
      <c r="BR112" s="738"/>
      <c r="BS112" s="739"/>
    </row>
    <row r="113" spans="1:90" s="661" customFormat="1" ht="70.5" customHeight="1">
      <c r="A113" s="622">
        <v>1</v>
      </c>
      <c r="B113" s="644" t="s">
        <v>1485</v>
      </c>
      <c r="C113" s="669">
        <v>7567969</v>
      </c>
      <c r="D113" s="658"/>
      <c r="E113" s="670"/>
      <c r="F113" s="326" t="s">
        <v>855</v>
      </c>
      <c r="G113" s="327" t="s">
        <v>1486</v>
      </c>
      <c r="H113" s="672">
        <v>204751</v>
      </c>
      <c r="I113" s="672">
        <v>89859</v>
      </c>
      <c r="J113" s="672">
        <v>0</v>
      </c>
      <c r="K113" s="672">
        <v>0</v>
      </c>
      <c r="L113" s="672">
        <v>0</v>
      </c>
      <c r="M113" s="672"/>
      <c r="N113" s="625">
        <v>66500</v>
      </c>
      <c r="O113" s="625">
        <f>P113+Q113</f>
        <v>1500</v>
      </c>
      <c r="P113" s="672">
        <v>1500</v>
      </c>
      <c r="Q113" s="672"/>
      <c r="R113" s="672">
        <v>15000</v>
      </c>
      <c r="S113" s="625">
        <v>15000</v>
      </c>
      <c r="T113" s="625">
        <v>20000</v>
      </c>
      <c r="U113" s="625">
        <v>20000</v>
      </c>
      <c r="V113" s="625"/>
      <c r="W113" s="625">
        <f t="shared" ref="W113:W118" si="29">K113+O113+R113+S113+T113</f>
        <v>51500</v>
      </c>
      <c r="X113" s="625">
        <f t="shared" ref="X113:X118" si="30">N113-O113-R113-S113-T113</f>
        <v>15000</v>
      </c>
      <c r="Y113" s="625">
        <v>15000</v>
      </c>
      <c r="Z113" s="625">
        <f>Y113</f>
        <v>15000</v>
      </c>
      <c r="AA113" s="645">
        <f t="shared" ref="AA113:AA118" si="31">(W113+Y113)/I113</f>
        <v>0.74004829788891491</v>
      </c>
      <c r="AB113" s="646">
        <v>1</v>
      </c>
      <c r="AC113" s="305"/>
      <c r="AD113" s="632" t="s">
        <v>1487</v>
      </c>
      <c r="AE113" s="617"/>
      <c r="BR113" s="662"/>
      <c r="BS113" s="663"/>
    </row>
    <row r="114" spans="1:90" s="661" customFormat="1" ht="70.5" customHeight="1">
      <c r="A114" s="622">
        <v>2</v>
      </c>
      <c r="B114" s="644" t="s">
        <v>1488</v>
      </c>
      <c r="C114" s="327"/>
      <c r="D114" s="326"/>
      <c r="E114" s="326"/>
      <c r="F114" s="326" t="s">
        <v>1489</v>
      </c>
      <c r="G114" s="327" t="s">
        <v>1490</v>
      </c>
      <c r="H114" s="681">
        <v>14700</v>
      </c>
      <c r="I114" s="681">
        <f>H114</f>
        <v>14700</v>
      </c>
      <c r="J114" s="681"/>
      <c r="K114" s="681"/>
      <c r="L114" s="681"/>
      <c r="M114" s="681"/>
      <c r="N114" s="681">
        <v>13000</v>
      </c>
      <c r="O114" s="681"/>
      <c r="P114" s="681"/>
      <c r="Q114" s="681"/>
      <c r="R114" s="681"/>
      <c r="S114" s="681"/>
      <c r="T114" s="681">
        <v>5000</v>
      </c>
      <c r="U114" s="681">
        <v>5000</v>
      </c>
      <c r="V114" s="681"/>
      <c r="W114" s="625">
        <f t="shared" si="29"/>
        <v>5000</v>
      </c>
      <c r="X114" s="625">
        <f t="shared" si="30"/>
        <v>8000</v>
      </c>
      <c r="Y114" s="681">
        <f>X114</f>
        <v>8000</v>
      </c>
      <c r="Z114" s="681">
        <v>8000</v>
      </c>
      <c r="AA114" s="645">
        <f t="shared" si="31"/>
        <v>0.88435374149659862</v>
      </c>
      <c r="AB114" s="646">
        <v>1</v>
      </c>
      <c r="AC114" s="682"/>
      <c r="AD114" s="632"/>
      <c r="AE114" s="660"/>
      <c r="AF114" s="660"/>
      <c r="AG114" s="660"/>
      <c r="AN114" s="660"/>
      <c r="BR114" s="663"/>
      <c r="BS114" s="663"/>
    </row>
    <row r="115" spans="1:90" s="661" customFormat="1" ht="68.25" customHeight="1">
      <c r="A115" s="622">
        <v>4</v>
      </c>
      <c r="B115" s="644" t="s">
        <v>1491</v>
      </c>
      <c r="C115" s="327"/>
      <c r="D115" s="326"/>
      <c r="E115" s="326"/>
      <c r="F115" s="326" t="s">
        <v>1492</v>
      </c>
      <c r="G115" s="326" t="s">
        <v>1493</v>
      </c>
      <c r="H115" s="681">
        <v>71137</v>
      </c>
      <c r="I115" s="681">
        <v>71137</v>
      </c>
      <c r="J115" s="681"/>
      <c r="K115" s="681"/>
      <c r="L115" s="681"/>
      <c r="M115" s="681"/>
      <c r="N115" s="681">
        <f>60000-30000</f>
        <v>30000</v>
      </c>
      <c r="O115" s="681"/>
      <c r="P115" s="681"/>
      <c r="Q115" s="681"/>
      <c r="R115" s="681"/>
      <c r="S115" s="681"/>
      <c r="T115" s="681">
        <v>3000</v>
      </c>
      <c r="U115" s="681">
        <v>3000</v>
      </c>
      <c r="V115" s="681"/>
      <c r="W115" s="625">
        <f t="shared" si="29"/>
        <v>3000</v>
      </c>
      <c r="X115" s="625">
        <f t="shared" si="30"/>
        <v>27000</v>
      </c>
      <c r="Y115" s="681">
        <f>X115</f>
        <v>27000</v>
      </c>
      <c r="Z115" s="681">
        <v>27000</v>
      </c>
      <c r="AA115" s="645">
        <f t="shared" si="31"/>
        <v>0.42172146702840996</v>
      </c>
      <c r="AB115" s="646">
        <v>1</v>
      </c>
      <c r="AC115" s="294"/>
      <c r="AD115" s="632"/>
      <c r="AE115" s="660"/>
      <c r="AF115" s="660"/>
      <c r="AG115" s="660"/>
      <c r="AN115" s="660"/>
      <c r="BR115" s="663"/>
      <c r="BS115" s="663"/>
    </row>
    <row r="116" spans="1:90" s="661" customFormat="1" ht="104.25" customHeight="1">
      <c r="A116" s="622">
        <v>5</v>
      </c>
      <c r="B116" s="644" t="s">
        <v>1494</v>
      </c>
      <c r="C116" s="327"/>
      <c r="D116" s="326"/>
      <c r="E116" s="326"/>
      <c r="F116" s="326" t="s">
        <v>1492</v>
      </c>
      <c r="G116" s="326" t="s">
        <v>1495</v>
      </c>
      <c r="H116" s="740">
        <v>52556</v>
      </c>
      <c r="I116" s="740">
        <v>52556</v>
      </c>
      <c r="J116" s="681"/>
      <c r="K116" s="681"/>
      <c r="L116" s="681"/>
      <c r="M116" s="681"/>
      <c r="N116" s="681">
        <v>50000</v>
      </c>
      <c r="O116" s="681"/>
      <c r="P116" s="681"/>
      <c r="Q116" s="681"/>
      <c r="R116" s="681"/>
      <c r="S116" s="681"/>
      <c r="T116" s="681">
        <v>30000</v>
      </c>
      <c r="U116" s="681">
        <v>30000</v>
      </c>
      <c r="V116" s="681"/>
      <c r="W116" s="625">
        <f t="shared" si="29"/>
        <v>30000</v>
      </c>
      <c r="X116" s="625">
        <f t="shared" si="30"/>
        <v>20000</v>
      </c>
      <c r="Y116" s="681">
        <f>X116</f>
        <v>20000</v>
      </c>
      <c r="Z116" s="681">
        <v>20000</v>
      </c>
      <c r="AA116" s="645">
        <f t="shared" si="31"/>
        <v>0.95136616180835676</v>
      </c>
      <c r="AB116" s="646">
        <v>1</v>
      </c>
      <c r="AC116" s="682"/>
      <c r="AD116" s="632"/>
      <c r="AE116" s="660"/>
      <c r="AF116" s="660"/>
      <c r="AG116" s="660"/>
      <c r="AN116" s="660"/>
      <c r="BR116" s="663" t="s">
        <v>1496</v>
      </c>
      <c r="BS116" s="663" t="s">
        <v>1497</v>
      </c>
    </row>
    <row r="117" spans="1:90" s="661" customFormat="1" ht="93.75" customHeight="1">
      <c r="A117" s="622">
        <v>6</v>
      </c>
      <c r="B117" s="644" t="s">
        <v>1498</v>
      </c>
      <c r="C117" s="327"/>
      <c r="D117" s="326"/>
      <c r="E117" s="326"/>
      <c r="F117" s="326" t="s">
        <v>1396</v>
      </c>
      <c r="G117" s="327" t="s">
        <v>1499</v>
      </c>
      <c r="H117" s="740">
        <v>37686</v>
      </c>
      <c r="I117" s="740">
        <v>37686</v>
      </c>
      <c r="J117" s="681"/>
      <c r="K117" s="681"/>
      <c r="L117" s="681"/>
      <c r="M117" s="681"/>
      <c r="N117" s="681">
        <v>31000</v>
      </c>
      <c r="O117" s="681"/>
      <c r="P117" s="681"/>
      <c r="Q117" s="681"/>
      <c r="R117" s="681"/>
      <c r="S117" s="681"/>
      <c r="T117" s="681">
        <v>12000</v>
      </c>
      <c r="U117" s="681">
        <v>12000</v>
      </c>
      <c r="V117" s="681"/>
      <c r="W117" s="625">
        <f t="shared" si="29"/>
        <v>12000</v>
      </c>
      <c r="X117" s="625">
        <f t="shared" si="30"/>
        <v>19000</v>
      </c>
      <c r="Y117" s="681">
        <v>19000</v>
      </c>
      <c r="Z117" s="681">
        <v>19000</v>
      </c>
      <c r="AA117" s="645">
        <f t="shared" si="31"/>
        <v>0.82258663694740752</v>
      </c>
      <c r="AB117" s="646">
        <v>1</v>
      </c>
      <c r="AC117" s="682"/>
      <c r="AD117" s="632"/>
      <c r="AE117" s="660"/>
      <c r="AF117" s="660"/>
      <c r="AG117" s="660"/>
      <c r="AN117" s="660"/>
      <c r="BR117" s="663"/>
      <c r="BS117" s="663"/>
    </row>
    <row r="118" spans="1:90" s="661" customFormat="1" ht="93.75" customHeight="1">
      <c r="A118" s="622">
        <v>7</v>
      </c>
      <c r="B118" s="325" t="s">
        <v>1500</v>
      </c>
      <c r="C118" s="327"/>
      <c r="D118" s="326"/>
      <c r="E118" s="644"/>
      <c r="F118" s="326" t="s">
        <v>815</v>
      </c>
      <c r="G118" s="327" t="s">
        <v>1501</v>
      </c>
      <c r="H118" s="681">
        <v>163159</v>
      </c>
      <c r="I118" s="681">
        <v>163159</v>
      </c>
      <c r="J118" s="681"/>
      <c r="K118" s="681"/>
      <c r="L118" s="681"/>
      <c r="M118" s="681"/>
      <c r="N118" s="681">
        <v>150000</v>
      </c>
      <c r="O118" s="681"/>
      <c r="P118" s="681"/>
      <c r="Q118" s="681"/>
      <c r="R118" s="681"/>
      <c r="S118" s="681">
        <v>90000</v>
      </c>
      <c r="T118" s="681">
        <v>50000</v>
      </c>
      <c r="U118" s="681"/>
      <c r="V118" s="681"/>
      <c r="W118" s="625">
        <f t="shared" si="29"/>
        <v>140000</v>
      </c>
      <c r="X118" s="625">
        <f t="shared" si="30"/>
        <v>10000</v>
      </c>
      <c r="Y118" s="681">
        <v>10000</v>
      </c>
      <c r="Z118" s="681">
        <v>10000</v>
      </c>
      <c r="AA118" s="645">
        <f t="shared" si="31"/>
        <v>0.91934861086424902</v>
      </c>
      <c r="AB118" s="646"/>
      <c r="AC118" s="682"/>
      <c r="AD118" s="632"/>
      <c r="AE118" s="660"/>
      <c r="AF118" s="660"/>
      <c r="AG118" s="660"/>
      <c r="AN118" s="660"/>
      <c r="BR118" s="663"/>
      <c r="BS118" s="663"/>
    </row>
    <row r="119" spans="1:90" ht="21.75" customHeight="1">
      <c r="A119" s="622"/>
      <c r="B119" s="730"/>
      <c r="C119" s="293"/>
      <c r="D119" s="326"/>
      <c r="E119" s="294"/>
      <c r="F119" s="326"/>
      <c r="G119" s="327"/>
      <c r="H119" s="681"/>
      <c r="I119" s="681"/>
      <c r="J119" s="681"/>
      <c r="K119" s="681"/>
      <c r="L119" s="681"/>
      <c r="M119" s="681"/>
      <c r="N119" s="681"/>
      <c r="O119" s="681"/>
      <c r="P119" s="681"/>
      <c r="Q119" s="681"/>
      <c r="R119" s="681"/>
      <c r="S119" s="625"/>
      <c r="T119" s="625"/>
      <c r="U119" s="625"/>
      <c r="V119" s="625"/>
      <c r="W119" s="625"/>
      <c r="X119" s="625"/>
      <c r="Y119" s="625"/>
      <c r="Z119" s="625"/>
      <c r="AA119" s="645"/>
      <c r="AB119" s="646"/>
      <c r="AC119" s="294"/>
      <c r="AE119" s="626"/>
    </row>
    <row r="120" spans="1:90" s="609" customFormat="1" ht="29.25" customHeight="1">
      <c r="A120" s="622"/>
      <c r="B120" s="677" t="s">
        <v>1502</v>
      </c>
      <c r="C120" s="741"/>
      <c r="D120" s="742"/>
      <c r="E120" s="743"/>
      <c r="F120" s="326"/>
      <c r="G120" s="651"/>
      <c r="H120" s="681"/>
      <c r="I120" s="681"/>
      <c r="J120" s="698"/>
      <c r="K120" s="698"/>
      <c r="L120" s="698"/>
      <c r="M120" s="681"/>
      <c r="N120" s="681"/>
      <c r="O120" s="698"/>
      <c r="P120" s="698"/>
      <c r="Q120" s="698"/>
      <c r="R120" s="698"/>
      <c r="S120" s="625"/>
      <c r="T120" s="625"/>
      <c r="U120" s="625"/>
      <c r="V120" s="625"/>
      <c r="W120" s="625"/>
      <c r="X120" s="625"/>
      <c r="Y120" s="625"/>
      <c r="Z120" s="625"/>
      <c r="AA120" s="645"/>
      <c r="AB120" s="646"/>
      <c r="AC120" s="305"/>
      <c r="AE120" s="626"/>
      <c r="BR120" s="632"/>
      <c r="BS120" s="610"/>
      <c r="CL120" s="632"/>
    </row>
    <row r="121" spans="1:90" s="661" customFormat="1" ht="105.75" customHeight="1">
      <c r="A121" s="658">
        <v>1</v>
      </c>
      <c r="B121" s="644" t="s">
        <v>806</v>
      </c>
      <c r="C121" s="327"/>
      <c r="D121" s="326"/>
      <c r="E121" s="326"/>
      <c r="F121" s="326" t="s">
        <v>807</v>
      </c>
      <c r="G121" s="327" t="s">
        <v>808</v>
      </c>
      <c r="H121" s="681">
        <v>225415</v>
      </c>
      <c r="I121" s="681">
        <f>H121</f>
        <v>225415</v>
      </c>
      <c r="J121" s="681"/>
      <c r="K121" s="681"/>
      <c r="L121" s="681"/>
      <c r="M121" s="681"/>
      <c r="N121" s="681">
        <f>60000+110000</f>
        <v>170000</v>
      </c>
      <c r="O121" s="681"/>
      <c r="P121" s="681"/>
      <c r="Q121" s="681"/>
      <c r="R121" s="681"/>
      <c r="S121" s="681"/>
      <c r="T121" s="681">
        <f>30000+80000</f>
        <v>110000</v>
      </c>
      <c r="U121" s="681">
        <v>30000</v>
      </c>
      <c r="V121" s="681"/>
      <c r="W121" s="625">
        <f>K121+O121+R121+S121+T121</f>
        <v>110000</v>
      </c>
      <c r="X121" s="625">
        <f>N121-O121-R121-S121-T121</f>
        <v>60000</v>
      </c>
      <c r="Y121" s="681">
        <f>140000-80000</f>
        <v>60000</v>
      </c>
      <c r="Z121" s="681">
        <f>Y121</f>
        <v>60000</v>
      </c>
      <c r="AA121" s="645">
        <f>(W121+Y121)/I121</f>
        <v>0.75416454095778895</v>
      </c>
      <c r="AB121" s="646">
        <v>1</v>
      </c>
      <c r="AC121" s="294"/>
      <c r="AD121" s="632"/>
      <c r="AE121" s="660"/>
      <c r="AF121" s="660"/>
      <c r="AG121" s="660"/>
      <c r="AN121" s="660"/>
      <c r="BR121" s="663">
        <v>110000</v>
      </c>
      <c r="BS121" s="663" t="s">
        <v>1503</v>
      </c>
    </row>
    <row r="122" spans="1:90" s="661" customFormat="1" ht="108.75" customHeight="1">
      <c r="A122" s="622">
        <v>2</v>
      </c>
      <c r="B122" s="644" t="s">
        <v>1504</v>
      </c>
      <c r="C122" s="327"/>
      <c r="D122" s="326"/>
      <c r="E122" s="326"/>
      <c r="F122" s="326" t="s">
        <v>319</v>
      </c>
      <c r="G122" s="327" t="s">
        <v>808</v>
      </c>
      <c r="H122" s="681">
        <v>10496</v>
      </c>
      <c r="I122" s="681">
        <v>10496</v>
      </c>
      <c r="J122" s="681"/>
      <c r="K122" s="681"/>
      <c r="L122" s="681"/>
      <c r="M122" s="681"/>
      <c r="N122" s="681">
        <v>9000</v>
      </c>
      <c r="O122" s="681"/>
      <c r="P122" s="681"/>
      <c r="Q122" s="681"/>
      <c r="R122" s="681"/>
      <c r="S122" s="681"/>
      <c r="T122" s="681">
        <v>5000</v>
      </c>
      <c r="U122" s="681">
        <v>5000</v>
      </c>
      <c r="V122" s="681"/>
      <c r="W122" s="625">
        <f>K122+O122+R122+S122+T122</f>
        <v>5000</v>
      </c>
      <c r="X122" s="625">
        <f>N122-O122-R122-S122-T122</f>
        <v>4000</v>
      </c>
      <c r="Y122" s="681">
        <v>4000</v>
      </c>
      <c r="Z122" s="681">
        <v>4000</v>
      </c>
      <c r="AA122" s="645">
        <f>(W122+Y122)/I122</f>
        <v>0.85746951219512191</v>
      </c>
      <c r="AB122" s="646">
        <v>1</v>
      </c>
      <c r="AC122" s="682"/>
      <c r="AD122" s="632"/>
      <c r="AE122" s="660"/>
      <c r="AF122" s="660"/>
      <c r="AG122" s="660"/>
      <c r="AN122" s="660"/>
      <c r="BR122" s="663"/>
      <c r="BS122" s="663"/>
    </row>
    <row r="123" spans="1:90" s="661" customFormat="1" ht="108.75" customHeight="1">
      <c r="A123" s="658">
        <v>3</v>
      </c>
      <c r="B123" s="325" t="s">
        <v>1505</v>
      </c>
      <c r="C123" s="325"/>
      <c r="D123" s="326" t="s">
        <v>1506</v>
      </c>
      <c r="E123" s="325"/>
      <c r="F123" s="622" t="s">
        <v>802</v>
      </c>
      <c r="G123" s="327" t="s">
        <v>1507</v>
      </c>
      <c r="H123" s="681">
        <v>206404</v>
      </c>
      <c r="I123" s="681">
        <v>206404</v>
      </c>
      <c r="J123" s="681"/>
      <c r="K123" s="681"/>
      <c r="L123" s="681"/>
      <c r="M123" s="681"/>
      <c r="N123" s="681">
        <f>100000+75000</f>
        <v>175000</v>
      </c>
      <c r="O123" s="681"/>
      <c r="P123" s="681"/>
      <c r="Q123" s="681"/>
      <c r="R123" s="681"/>
      <c r="S123" s="681">
        <v>93000</v>
      </c>
      <c r="T123" s="681">
        <v>72000</v>
      </c>
      <c r="U123" s="681"/>
      <c r="V123" s="681"/>
      <c r="W123" s="625">
        <f>K123+O123+R123+S123+T123</f>
        <v>165000</v>
      </c>
      <c r="X123" s="625">
        <f>N123-O123-R123-S123-T123</f>
        <v>10000</v>
      </c>
      <c r="Y123" s="681">
        <v>10000</v>
      </c>
      <c r="Z123" s="681">
        <v>10000</v>
      </c>
      <c r="AA123" s="645">
        <f>(W123+Y123)/I123</f>
        <v>0.84785178581810428</v>
      </c>
      <c r="AB123" s="646"/>
      <c r="AC123" s="682"/>
      <c r="AD123" s="632"/>
      <c r="AE123" s="660"/>
      <c r="AF123" s="660"/>
      <c r="AG123" s="660"/>
      <c r="AN123" s="660"/>
      <c r="BR123" s="663"/>
      <c r="BS123" s="663"/>
    </row>
    <row r="124" spans="1:90" s="609" customFormat="1" ht="103.5" customHeight="1">
      <c r="A124" s="622">
        <v>4</v>
      </c>
      <c r="B124" s="325" t="s">
        <v>835</v>
      </c>
      <c r="C124" s="741"/>
      <c r="D124" s="742"/>
      <c r="E124" s="743"/>
      <c r="F124" s="622" t="s">
        <v>815</v>
      </c>
      <c r="G124" s="327" t="s">
        <v>1508</v>
      </c>
      <c r="H124" s="681">
        <v>149313</v>
      </c>
      <c r="I124" s="681">
        <v>149313</v>
      </c>
      <c r="J124" s="698"/>
      <c r="K124" s="698"/>
      <c r="L124" s="698"/>
      <c r="M124" s="681">
        <v>99000</v>
      </c>
      <c r="N124" s="681">
        <f>80000+50000</f>
        <v>130000</v>
      </c>
      <c r="O124" s="698"/>
      <c r="P124" s="698"/>
      <c r="Q124" s="698"/>
      <c r="R124" s="698"/>
      <c r="S124" s="625">
        <v>40000</v>
      </c>
      <c r="T124" s="625">
        <f>70000+14000</f>
        <v>84000</v>
      </c>
      <c r="U124" s="625">
        <f>T124</f>
        <v>84000</v>
      </c>
      <c r="V124" s="625"/>
      <c r="W124" s="625">
        <f>K124+O124+R124+S124+T124</f>
        <v>124000</v>
      </c>
      <c r="X124" s="625">
        <f>N124-O124-R124-S124-T124</f>
        <v>6000</v>
      </c>
      <c r="Y124" s="625">
        <f>X124</f>
        <v>6000</v>
      </c>
      <c r="Z124" s="625">
        <f>Y124</f>
        <v>6000</v>
      </c>
      <c r="AA124" s="645">
        <f>(W124+Y124)/I124</f>
        <v>0.87065426319208639</v>
      </c>
      <c r="AB124" s="646"/>
      <c r="AC124" s="294"/>
      <c r="AE124" s="626"/>
      <c r="BR124" s="632"/>
      <c r="BS124" s="610"/>
      <c r="CL124" s="632"/>
    </row>
    <row r="125" spans="1:90" s="609" customFormat="1" ht="20.25" customHeight="1">
      <c r="A125" s="622"/>
      <c r="B125" s="644"/>
      <c r="C125" s="744"/>
      <c r="D125" s="326"/>
      <c r="E125" s="644"/>
      <c r="F125" s="622"/>
      <c r="G125" s="327"/>
      <c r="H125" s="698"/>
      <c r="I125" s="698"/>
      <c r="J125" s="698"/>
      <c r="K125" s="698"/>
      <c r="L125" s="698"/>
      <c r="M125" s="681"/>
      <c r="N125" s="681"/>
      <c r="O125" s="681"/>
      <c r="P125" s="698"/>
      <c r="Q125" s="698"/>
      <c r="R125" s="698"/>
      <c r="S125" s="625"/>
      <c r="T125" s="625"/>
      <c r="U125" s="625"/>
      <c r="V125" s="625"/>
      <c r="W125" s="625"/>
      <c r="X125" s="625"/>
      <c r="Y125" s="625"/>
      <c r="Z125" s="625"/>
      <c r="AA125" s="645"/>
      <c r="AB125" s="646"/>
      <c r="AC125" s="305"/>
      <c r="AD125" s="632"/>
      <c r="AE125" s="617"/>
      <c r="AG125" s="699"/>
      <c r="BJ125" s="617"/>
      <c r="BR125" s="632"/>
      <c r="BS125" s="610"/>
    </row>
    <row r="126" spans="1:90" s="747" customFormat="1" ht="36.75" customHeight="1">
      <c r="A126" s="686"/>
      <c r="B126" s="677" t="s">
        <v>1509</v>
      </c>
      <c r="C126" s="687" t="s">
        <v>1424</v>
      </c>
      <c r="D126" s="745"/>
      <c r="E126" s="745"/>
      <c r="F126" s="745" t="s">
        <v>1424</v>
      </c>
      <c r="G126" s="746" t="s">
        <v>1424</v>
      </c>
      <c r="H126" s="692">
        <f t="shared" ref="H126:Z126" si="32">SUBTOTAL(9,H127:H132)</f>
        <v>342485</v>
      </c>
      <c r="I126" s="692">
        <f t="shared" si="32"/>
        <v>282485</v>
      </c>
      <c r="J126" s="692">
        <f t="shared" si="32"/>
        <v>0</v>
      </c>
      <c r="K126" s="692">
        <f t="shared" si="32"/>
        <v>0</v>
      </c>
      <c r="L126" s="692">
        <f t="shared" si="32"/>
        <v>0</v>
      </c>
      <c r="M126" s="692">
        <f t="shared" si="32"/>
        <v>26112.600000000002</v>
      </c>
      <c r="N126" s="692">
        <f t="shared" si="32"/>
        <v>249000</v>
      </c>
      <c r="O126" s="692">
        <f t="shared" si="32"/>
        <v>0</v>
      </c>
      <c r="P126" s="692">
        <f t="shared" si="32"/>
        <v>0</v>
      </c>
      <c r="Q126" s="692">
        <f t="shared" si="32"/>
        <v>0</v>
      </c>
      <c r="R126" s="692">
        <f t="shared" si="32"/>
        <v>0</v>
      </c>
      <c r="S126" s="692">
        <f t="shared" si="32"/>
        <v>85635</v>
      </c>
      <c r="T126" s="692">
        <f t="shared" si="32"/>
        <v>109000</v>
      </c>
      <c r="U126" s="692">
        <f t="shared" si="32"/>
        <v>109000</v>
      </c>
      <c r="V126" s="692">
        <f t="shared" si="32"/>
        <v>0</v>
      </c>
      <c r="W126" s="692">
        <f t="shared" si="32"/>
        <v>194635</v>
      </c>
      <c r="X126" s="692">
        <f t="shared" si="32"/>
        <v>54365</v>
      </c>
      <c r="Y126" s="692">
        <f t="shared" si="32"/>
        <v>54300</v>
      </c>
      <c r="Z126" s="692">
        <f t="shared" si="32"/>
        <v>54300</v>
      </c>
      <c r="AA126" s="645"/>
      <c r="AB126" s="646"/>
      <c r="AC126" s="693"/>
      <c r="AD126" s="643"/>
      <c r="AE126" s="617"/>
      <c r="AF126" s="643"/>
      <c r="AG126" s="643"/>
      <c r="AN126" s="643"/>
      <c r="BR126" s="748"/>
    </row>
    <row r="127" spans="1:90" s="609" customFormat="1" ht="77.25" customHeight="1">
      <c r="A127" s="622">
        <v>1</v>
      </c>
      <c r="B127" s="325" t="s">
        <v>894</v>
      </c>
      <c r="C127" s="327">
        <v>7004686</v>
      </c>
      <c r="D127" s="326"/>
      <c r="E127" s="644"/>
      <c r="F127" s="326" t="s">
        <v>895</v>
      </c>
      <c r="G127" s="327" t="s">
        <v>896</v>
      </c>
      <c r="H127" s="681">
        <v>157518</v>
      </c>
      <c r="I127" s="681">
        <v>157518</v>
      </c>
      <c r="J127" s="698"/>
      <c r="K127" s="698"/>
      <c r="L127" s="698"/>
      <c r="M127" s="681"/>
      <c r="N127" s="681">
        <f>100000+BR127</f>
        <v>140000</v>
      </c>
      <c r="O127" s="681"/>
      <c r="P127" s="698"/>
      <c r="Q127" s="698"/>
      <c r="R127" s="698"/>
      <c r="S127" s="625">
        <v>50000</v>
      </c>
      <c r="T127" s="625">
        <f>50000+20000</f>
        <v>70000</v>
      </c>
      <c r="U127" s="625">
        <f>T127</f>
        <v>70000</v>
      </c>
      <c r="V127" s="625"/>
      <c r="W127" s="625">
        <f t="shared" ref="W127:W132" si="33">K127+O127+R127+S127+T127</f>
        <v>120000</v>
      </c>
      <c r="X127" s="625">
        <f t="shared" ref="X127:X132" si="34">N127-O127-R127-S127-T127</f>
        <v>20000</v>
      </c>
      <c r="Y127" s="625">
        <v>20000</v>
      </c>
      <c r="Z127" s="625">
        <f>Y127</f>
        <v>20000</v>
      </c>
      <c r="AA127" s="645">
        <f t="shared" ref="AA127:AA132" si="35">(W127+Y127)/I127</f>
        <v>0.88878731319595217</v>
      </c>
      <c r="AB127" s="646">
        <v>1</v>
      </c>
      <c r="AC127" s="293"/>
      <c r="AD127" s="632"/>
      <c r="AE127" s="626"/>
      <c r="AG127" s="699"/>
      <c r="AH127" s="699"/>
      <c r="BR127" s="632">
        <v>40000</v>
      </c>
      <c r="BS127" s="610"/>
    </row>
    <row r="128" spans="1:90" s="609" customFormat="1" ht="51" customHeight="1">
      <c r="A128" s="622">
        <v>2</v>
      </c>
      <c r="B128" s="325" t="s">
        <v>1510</v>
      </c>
      <c r="C128" s="327">
        <v>7004686</v>
      </c>
      <c r="D128" s="326" t="s">
        <v>1506</v>
      </c>
      <c r="E128" s="644"/>
      <c r="F128" s="326" t="s">
        <v>1240</v>
      </c>
      <c r="G128" s="327" t="s">
        <v>1511</v>
      </c>
      <c r="H128" s="681">
        <v>29014</v>
      </c>
      <c r="I128" s="681">
        <v>29014</v>
      </c>
      <c r="J128" s="698"/>
      <c r="K128" s="698"/>
      <c r="L128" s="698"/>
      <c r="M128" s="681">
        <v>26112.600000000002</v>
      </c>
      <c r="N128" s="681">
        <v>26000</v>
      </c>
      <c r="O128" s="681">
        <f>P128+Q128</f>
        <v>0</v>
      </c>
      <c r="P128" s="698"/>
      <c r="Q128" s="698"/>
      <c r="R128" s="698"/>
      <c r="S128" s="625">
        <f>20000-5000</f>
        <v>15000</v>
      </c>
      <c r="T128" s="625">
        <v>6000</v>
      </c>
      <c r="U128" s="625">
        <v>6000</v>
      </c>
      <c r="V128" s="625"/>
      <c r="W128" s="625">
        <f t="shared" si="33"/>
        <v>21000</v>
      </c>
      <c r="X128" s="625">
        <f t="shared" si="34"/>
        <v>5000</v>
      </c>
      <c r="Y128" s="625">
        <v>5000</v>
      </c>
      <c r="Z128" s="625">
        <v>5000</v>
      </c>
      <c r="AA128" s="645">
        <f t="shared" si="35"/>
        <v>0.89611911491004348</v>
      </c>
      <c r="AB128" s="646">
        <v>1</v>
      </c>
      <c r="AC128" s="305"/>
      <c r="AD128" s="632"/>
      <c r="AE128" s="626"/>
      <c r="AG128" s="699"/>
      <c r="AH128" s="699"/>
      <c r="BR128" s="632"/>
      <c r="BS128" s="610"/>
    </row>
    <row r="129" spans="1:90" s="609" customFormat="1" ht="50.25" customHeight="1">
      <c r="A129" s="622">
        <v>3</v>
      </c>
      <c r="B129" s="325" t="s">
        <v>1512</v>
      </c>
      <c r="C129" s="327"/>
      <c r="D129" s="326" t="s">
        <v>1513</v>
      </c>
      <c r="E129" s="644"/>
      <c r="F129" s="326" t="s">
        <v>1240</v>
      </c>
      <c r="G129" s="327" t="s">
        <v>1514</v>
      </c>
      <c r="H129" s="681">
        <v>50000</v>
      </c>
      <c r="I129" s="681">
        <v>20000</v>
      </c>
      <c r="J129" s="698"/>
      <c r="K129" s="698"/>
      <c r="L129" s="698"/>
      <c r="M129" s="681"/>
      <c r="N129" s="681">
        <v>20000</v>
      </c>
      <c r="O129" s="681"/>
      <c r="P129" s="698"/>
      <c r="Q129" s="698"/>
      <c r="R129" s="698"/>
      <c r="S129" s="625"/>
      <c r="T129" s="625">
        <v>10000</v>
      </c>
      <c r="U129" s="625">
        <v>10000</v>
      </c>
      <c r="V129" s="625"/>
      <c r="W129" s="625">
        <f t="shared" si="33"/>
        <v>10000</v>
      </c>
      <c r="X129" s="625">
        <f t="shared" si="34"/>
        <v>10000</v>
      </c>
      <c r="Y129" s="625">
        <v>10000</v>
      </c>
      <c r="Z129" s="625">
        <v>10000</v>
      </c>
      <c r="AA129" s="645">
        <f t="shared" si="35"/>
        <v>1</v>
      </c>
      <c r="AB129" s="646">
        <v>1</v>
      </c>
      <c r="AC129" s="305"/>
      <c r="AD129" s="632"/>
      <c r="AE129" s="626"/>
      <c r="AG129" s="699"/>
      <c r="AH129" s="699"/>
      <c r="BR129" s="632"/>
      <c r="BS129" s="610"/>
    </row>
    <row r="130" spans="1:90" s="609" customFormat="1" ht="50.25" customHeight="1">
      <c r="A130" s="622">
        <v>4</v>
      </c>
      <c r="B130" s="325" t="s">
        <v>1515</v>
      </c>
      <c r="C130" s="327"/>
      <c r="D130" s="326" t="s">
        <v>1387</v>
      </c>
      <c r="E130" s="644"/>
      <c r="F130" s="326" t="s">
        <v>1240</v>
      </c>
      <c r="G130" s="327" t="s">
        <v>1516</v>
      </c>
      <c r="H130" s="681">
        <v>50000</v>
      </c>
      <c r="I130" s="681">
        <v>20000</v>
      </c>
      <c r="J130" s="698"/>
      <c r="K130" s="698"/>
      <c r="L130" s="698"/>
      <c r="M130" s="681"/>
      <c r="N130" s="681">
        <v>20000</v>
      </c>
      <c r="O130" s="681"/>
      <c r="P130" s="698"/>
      <c r="Q130" s="698"/>
      <c r="R130" s="698"/>
      <c r="S130" s="625"/>
      <c r="T130" s="625">
        <v>10000</v>
      </c>
      <c r="U130" s="625">
        <v>10000</v>
      </c>
      <c r="V130" s="625"/>
      <c r="W130" s="625">
        <f t="shared" si="33"/>
        <v>10000</v>
      </c>
      <c r="X130" s="625">
        <f t="shared" si="34"/>
        <v>10000</v>
      </c>
      <c r="Y130" s="625">
        <v>10000</v>
      </c>
      <c r="Z130" s="625">
        <v>10000</v>
      </c>
      <c r="AA130" s="645">
        <f t="shared" si="35"/>
        <v>1</v>
      </c>
      <c r="AB130" s="646">
        <v>1</v>
      </c>
      <c r="AC130" s="305"/>
      <c r="AD130" s="632"/>
      <c r="AE130" s="626"/>
      <c r="AG130" s="699"/>
      <c r="AH130" s="699"/>
      <c r="BR130" s="632"/>
      <c r="BS130" s="610"/>
    </row>
    <row r="131" spans="1:90" s="609" customFormat="1" ht="76.5" customHeight="1">
      <c r="A131" s="622">
        <v>5</v>
      </c>
      <c r="B131" s="325" t="s">
        <v>1517</v>
      </c>
      <c r="C131" s="327"/>
      <c r="D131" s="326" t="s">
        <v>1506</v>
      </c>
      <c r="E131" s="644"/>
      <c r="F131" s="326" t="s">
        <v>996</v>
      </c>
      <c r="G131" s="327" t="s">
        <v>1518</v>
      </c>
      <c r="H131" s="681">
        <v>29926</v>
      </c>
      <c r="I131" s="681">
        <v>29926</v>
      </c>
      <c r="J131" s="698"/>
      <c r="K131" s="698"/>
      <c r="L131" s="698"/>
      <c r="M131" s="681"/>
      <c r="N131" s="681">
        <v>27000</v>
      </c>
      <c r="O131" s="681">
        <f>P131+Q131</f>
        <v>0</v>
      </c>
      <c r="P131" s="698"/>
      <c r="Q131" s="698"/>
      <c r="R131" s="698"/>
      <c r="S131" s="625">
        <v>20000</v>
      </c>
      <c r="T131" s="625">
        <v>5000</v>
      </c>
      <c r="U131" s="625">
        <v>5000</v>
      </c>
      <c r="V131" s="625"/>
      <c r="W131" s="625">
        <f t="shared" si="33"/>
        <v>25000</v>
      </c>
      <c r="X131" s="625">
        <f t="shared" si="34"/>
        <v>2000</v>
      </c>
      <c r="Y131" s="625">
        <v>2000</v>
      </c>
      <c r="Z131" s="625">
        <v>2000</v>
      </c>
      <c r="AA131" s="645">
        <f t="shared" si="35"/>
        <v>0.90222548954086745</v>
      </c>
      <c r="AB131" s="646">
        <v>1</v>
      </c>
      <c r="AC131" s="641"/>
      <c r="AD131" s="626" t="e">
        <f>N131-P131-Q131-R131-#REF!</f>
        <v>#REF!</v>
      </c>
    </row>
    <row r="132" spans="1:90" s="609" customFormat="1" ht="133.5" customHeight="1">
      <c r="A132" s="622">
        <v>6</v>
      </c>
      <c r="B132" s="749" t="s">
        <v>1519</v>
      </c>
      <c r="C132" s="741"/>
      <c r="D132" s="742"/>
      <c r="E132" s="743"/>
      <c r="F132" s="326" t="s">
        <v>996</v>
      </c>
      <c r="G132" s="651" t="s">
        <v>1520</v>
      </c>
      <c r="H132" s="681">
        <v>26027</v>
      </c>
      <c r="I132" s="681">
        <f>H132</f>
        <v>26027</v>
      </c>
      <c r="J132" s="698"/>
      <c r="K132" s="698"/>
      <c r="L132" s="698"/>
      <c r="M132" s="681"/>
      <c r="N132" s="681">
        <v>16000</v>
      </c>
      <c r="O132" s="698"/>
      <c r="P132" s="698"/>
      <c r="Q132" s="698"/>
      <c r="R132" s="698"/>
      <c r="S132" s="625">
        <v>635</v>
      </c>
      <c r="T132" s="625">
        <v>8000</v>
      </c>
      <c r="U132" s="625">
        <v>8000</v>
      </c>
      <c r="V132" s="625"/>
      <c r="W132" s="625">
        <f t="shared" si="33"/>
        <v>8635</v>
      </c>
      <c r="X132" s="717">
        <f t="shared" si="34"/>
        <v>7365</v>
      </c>
      <c r="Y132" s="717">
        <v>7300</v>
      </c>
      <c r="Z132" s="625">
        <v>7300</v>
      </c>
      <c r="AA132" s="645">
        <f t="shared" si="35"/>
        <v>0.61224881853459867</v>
      </c>
      <c r="AB132" s="646">
        <v>1</v>
      </c>
      <c r="AC132" s="305"/>
      <c r="AE132" s="626"/>
      <c r="BR132" s="632"/>
      <c r="BS132" s="610"/>
      <c r="CL132" s="632"/>
    </row>
    <row r="133" spans="1:90" s="661" customFormat="1" ht="63.75" customHeight="1">
      <c r="A133" s="622">
        <v>7</v>
      </c>
      <c r="B133" s="644" t="s">
        <v>1521</v>
      </c>
      <c r="C133" s="327"/>
      <c r="D133" s="326"/>
      <c r="E133" s="326"/>
      <c r="F133" s="326" t="s">
        <v>895</v>
      </c>
      <c r="G133" s="327" t="s">
        <v>1522</v>
      </c>
      <c r="H133" s="681">
        <v>8738</v>
      </c>
      <c r="I133" s="681">
        <v>8738</v>
      </c>
      <c r="J133" s="681"/>
      <c r="K133" s="681"/>
      <c r="L133" s="681"/>
      <c r="M133" s="681"/>
      <c r="N133" s="681">
        <f>15000+BR133</f>
        <v>7000</v>
      </c>
      <c r="O133" s="681"/>
      <c r="P133" s="681"/>
      <c r="Q133" s="681"/>
      <c r="R133" s="681"/>
      <c r="S133" s="681"/>
      <c r="T133" s="681">
        <v>5000</v>
      </c>
      <c r="U133" s="681">
        <v>5000</v>
      </c>
      <c r="V133" s="681"/>
      <c r="W133" s="625">
        <f>K133+O133+R133+S133+T133</f>
        <v>5000</v>
      </c>
      <c r="X133" s="625">
        <f>N133-O133-R133-S133-T133</f>
        <v>2000</v>
      </c>
      <c r="Y133" s="681">
        <v>2000</v>
      </c>
      <c r="Z133" s="681">
        <v>2000</v>
      </c>
      <c r="AA133" s="645">
        <f>(W133+Y133)/I133</f>
        <v>0.80109864957656218</v>
      </c>
      <c r="AB133" s="646">
        <v>1</v>
      </c>
      <c r="AC133" s="305"/>
      <c r="AD133" s="632"/>
      <c r="AE133" s="660"/>
      <c r="AF133" s="660"/>
      <c r="AG133" s="660"/>
      <c r="AN133" s="660"/>
      <c r="BR133" s="712">
        <v>-8000</v>
      </c>
      <c r="BS133" s="663">
        <v>1</v>
      </c>
    </row>
    <row r="134" spans="1:90" s="661" customFormat="1" ht="69.75" customHeight="1">
      <c r="A134" s="622">
        <v>8</v>
      </c>
      <c r="B134" s="644" t="s">
        <v>1523</v>
      </c>
      <c r="C134" s="327"/>
      <c r="D134" s="326"/>
      <c r="E134" s="326"/>
      <c r="F134" s="326" t="s">
        <v>996</v>
      </c>
      <c r="G134" s="327" t="s">
        <v>1524</v>
      </c>
      <c r="H134" s="681">
        <v>52720</v>
      </c>
      <c r="I134" s="681">
        <v>52720</v>
      </c>
      <c r="J134" s="681"/>
      <c r="K134" s="681"/>
      <c r="L134" s="681"/>
      <c r="M134" s="681"/>
      <c r="N134" s="681">
        <v>50000</v>
      </c>
      <c r="O134" s="681"/>
      <c r="P134" s="681"/>
      <c r="Q134" s="681"/>
      <c r="R134" s="681"/>
      <c r="S134" s="681"/>
      <c r="T134" s="681">
        <v>20000</v>
      </c>
      <c r="U134" s="681">
        <v>20000</v>
      </c>
      <c r="V134" s="681"/>
      <c r="W134" s="625">
        <f>K134+O134+R134+S134+T134</f>
        <v>20000</v>
      </c>
      <c r="X134" s="625">
        <f>N134-O134-R134-S134-T134</f>
        <v>30000</v>
      </c>
      <c r="Y134" s="681">
        <f>X134</f>
        <v>30000</v>
      </c>
      <c r="Z134" s="681">
        <v>30000</v>
      </c>
      <c r="AA134" s="645">
        <f>(W134+Y134)/I134</f>
        <v>0.9484066767830045</v>
      </c>
      <c r="AB134" s="646">
        <v>1</v>
      </c>
      <c r="AC134" s="682"/>
      <c r="AD134" s="632"/>
      <c r="AE134" s="660"/>
      <c r="AF134" s="660"/>
      <c r="AG134" s="660"/>
      <c r="AN134" s="660"/>
      <c r="BR134" s="662"/>
      <c r="BS134" s="663"/>
    </row>
    <row r="135" spans="1:90" s="661" customFormat="1" ht="75.75" customHeight="1">
      <c r="A135" s="622">
        <v>9</v>
      </c>
      <c r="B135" s="644" t="s">
        <v>1525</v>
      </c>
      <c r="C135" s="327"/>
      <c r="D135" s="326"/>
      <c r="E135" s="326"/>
      <c r="F135" s="326" t="s">
        <v>1526</v>
      </c>
      <c r="G135" s="327" t="s">
        <v>1527</v>
      </c>
      <c r="H135" s="681">
        <v>27778</v>
      </c>
      <c r="I135" s="681">
        <v>27778</v>
      </c>
      <c r="J135" s="681"/>
      <c r="K135" s="681"/>
      <c r="L135" s="681"/>
      <c r="M135" s="681"/>
      <c r="N135" s="681">
        <v>25000</v>
      </c>
      <c r="O135" s="681"/>
      <c r="P135" s="681"/>
      <c r="Q135" s="681"/>
      <c r="R135" s="681"/>
      <c r="S135" s="681"/>
      <c r="T135" s="681">
        <v>10000</v>
      </c>
      <c r="U135" s="681">
        <v>10000</v>
      </c>
      <c r="V135" s="681"/>
      <c r="W135" s="625">
        <f t="shared" ref="W135:W142" si="36">K135+O135+R135+S135+T135</f>
        <v>10000</v>
      </c>
      <c r="X135" s="625">
        <f t="shared" ref="X135:X143" si="37">N135-O135-R135-S135-T135</f>
        <v>15000</v>
      </c>
      <c r="Y135" s="681">
        <f>X135</f>
        <v>15000</v>
      </c>
      <c r="Z135" s="681">
        <f>Y135</f>
        <v>15000</v>
      </c>
      <c r="AA135" s="645">
        <f t="shared" ref="AA135:AA142" si="38">(W135+Y135)/I135</f>
        <v>0.89999280005759952</v>
      </c>
      <c r="AB135" s="646">
        <v>1</v>
      </c>
      <c r="AC135" s="682"/>
      <c r="AD135" s="632"/>
      <c r="AE135" s="660"/>
      <c r="AF135" s="660"/>
      <c r="AG135" s="660"/>
      <c r="AN135" s="660"/>
      <c r="BR135" s="663"/>
      <c r="BS135" s="663"/>
    </row>
    <row r="136" spans="1:90" s="661" customFormat="1" ht="69.75" customHeight="1">
      <c r="A136" s="622">
        <v>10</v>
      </c>
      <c r="B136" s="644" t="s">
        <v>1528</v>
      </c>
      <c r="C136" s="327"/>
      <c r="D136" s="326"/>
      <c r="E136" s="326"/>
      <c r="F136" s="326" t="s">
        <v>1526</v>
      </c>
      <c r="G136" s="327" t="s">
        <v>1529</v>
      </c>
      <c r="H136" s="681">
        <v>48767</v>
      </c>
      <c r="I136" s="681">
        <v>48767</v>
      </c>
      <c r="J136" s="681"/>
      <c r="K136" s="681"/>
      <c r="L136" s="681"/>
      <c r="M136" s="681"/>
      <c r="N136" s="681">
        <v>40000</v>
      </c>
      <c r="O136" s="681"/>
      <c r="P136" s="681"/>
      <c r="Q136" s="681"/>
      <c r="R136" s="681"/>
      <c r="S136" s="681"/>
      <c r="T136" s="681">
        <v>10000</v>
      </c>
      <c r="U136" s="681">
        <v>10000</v>
      </c>
      <c r="V136" s="681"/>
      <c r="W136" s="625">
        <f t="shared" si="36"/>
        <v>10000</v>
      </c>
      <c r="X136" s="625">
        <f t="shared" si="37"/>
        <v>30000</v>
      </c>
      <c r="Y136" s="681">
        <v>30000</v>
      </c>
      <c r="Z136" s="681">
        <v>30000</v>
      </c>
      <c r="AA136" s="645">
        <f t="shared" si="38"/>
        <v>0.82022679270818377</v>
      </c>
      <c r="AB136" s="646">
        <v>1</v>
      </c>
      <c r="AC136" s="682"/>
      <c r="AD136" s="632"/>
      <c r="AE136" s="660"/>
      <c r="AF136" s="660"/>
      <c r="AG136" s="660"/>
      <c r="AN136" s="660"/>
      <c r="BR136" s="663"/>
      <c r="BS136" s="663"/>
    </row>
    <row r="137" spans="1:90" s="661" customFormat="1" ht="75" customHeight="1">
      <c r="A137" s="622">
        <v>11</v>
      </c>
      <c r="B137" s="644" t="s">
        <v>1530</v>
      </c>
      <c r="C137" s="327"/>
      <c r="D137" s="326"/>
      <c r="E137" s="326"/>
      <c r="F137" s="326" t="s">
        <v>1531</v>
      </c>
      <c r="G137" s="327" t="s">
        <v>1532</v>
      </c>
      <c r="H137" s="681">
        <v>20442</v>
      </c>
      <c r="I137" s="681">
        <v>20442</v>
      </c>
      <c r="J137" s="681"/>
      <c r="K137" s="681"/>
      <c r="L137" s="681"/>
      <c r="M137" s="681"/>
      <c r="N137" s="681">
        <v>17500</v>
      </c>
      <c r="O137" s="681"/>
      <c r="P137" s="681"/>
      <c r="Q137" s="681"/>
      <c r="R137" s="681"/>
      <c r="S137" s="681"/>
      <c r="T137" s="681">
        <v>8000</v>
      </c>
      <c r="U137" s="681">
        <v>8000</v>
      </c>
      <c r="V137" s="681"/>
      <c r="W137" s="625">
        <f t="shared" si="36"/>
        <v>8000</v>
      </c>
      <c r="X137" s="625">
        <f t="shared" si="37"/>
        <v>9500</v>
      </c>
      <c r="Y137" s="681">
        <f>X137</f>
        <v>9500</v>
      </c>
      <c r="Z137" s="681">
        <f>Y137</f>
        <v>9500</v>
      </c>
      <c r="AA137" s="645">
        <f t="shared" si="38"/>
        <v>0.85608061833480087</v>
      </c>
      <c r="AB137" s="646">
        <v>1</v>
      </c>
      <c r="AC137" s="682"/>
      <c r="AD137" s="632"/>
      <c r="AE137" s="660"/>
      <c r="AF137" s="660"/>
      <c r="AG137" s="660"/>
      <c r="AN137" s="660"/>
      <c r="BR137" s="663"/>
      <c r="BS137" s="663"/>
    </row>
    <row r="138" spans="1:90" s="291" customFormat="1" ht="76.5" customHeight="1">
      <c r="A138" s="622">
        <v>12</v>
      </c>
      <c r="B138" s="750" t="s">
        <v>1533</v>
      </c>
      <c r="C138" s="670"/>
      <c r="D138" s="651"/>
      <c r="E138" s="751"/>
      <c r="F138" s="326" t="s">
        <v>1240</v>
      </c>
      <c r="G138" s="327" t="s">
        <v>1534</v>
      </c>
      <c r="H138" s="659">
        <v>59992</v>
      </c>
      <c r="I138" s="659">
        <v>59992</v>
      </c>
      <c r="J138" s="752"/>
      <c r="K138" s="651"/>
      <c r="L138" s="651"/>
      <c r="M138" s="326"/>
      <c r="N138" s="681">
        <v>54000</v>
      </c>
      <c r="O138" s="753"/>
      <c r="P138" s="670"/>
      <c r="Q138" s="670"/>
      <c r="R138" s="670"/>
      <c r="S138" s="681"/>
      <c r="T138" s="681">
        <v>28000</v>
      </c>
      <c r="U138" s="681">
        <v>28000</v>
      </c>
      <c r="V138" s="681"/>
      <c r="W138" s="625">
        <f t="shared" si="36"/>
        <v>28000</v>
      </c>
      <c r="X138" s="625">
        <f t="shared" si="37"/>
        <v>26000</v>
      </c>
      <c r="Y138" s="681">
        <f>X138</f>
        <v>26000</v>
      </c>
      <c r="Z138" s="681">
        <f>Y138</f>
        <v>26000</v>
      </c>
      <c r="AA138" s="645">
        <f t="shared" si="38"/>
        <v>0.90012001600213365</v>
      </c>
      <c r="AB138" s="646">
        <v>1</v>
      </c>
      <c r="AC138" s="682"/>
    </row>
    <row r="139" spans="1:90" s="291" customFormat="1" ht="75.75" customHeight="1">
      <c r="A139" s="622">
        <v>13</v>
      </c>
      <c r="B139" s="750" t="s">
        <v>1535</v>
      </c>
      <c r="C139" s="670"/>
      <c r="D139" s="651"/>
      <c r="E139" s="751"/>
      <c r="F139" s="326" t="s">
        <v>1240</v>
      </c>
      <c r="G139" s="327" t="s">
        <v>1536</v>
      </c>
      <c r="H139" s="659">
        <v>27774</v>
      </c>
      <c r="I139" s="659">
        <v>27774</v>
      </c>
      <c r="J139" s="752"/>
      <c r="K139" s="651"/>
      <c r="L139" s="651"/>
      <c r="M139" s="326"/>
      <c r="N139" s="681">
        <v>20000</v>
      </c>
      <c r="O139" s="753"/>
      <c r="P139" s="670"/>
      <c r="Q139" s="670"/>
      <c r="R139" s="670"/>
      <c r="S139" s="681"/>
      <c r="T139" s="681">
        <v>10000</v>
      </c>
      <c r="U139" s="681">
        <v>10000</v>
      </c>
      <c r="V139" s="681"/>
      <c r="W139" s="625">
        <f t="shared" si="36"/>
        <v>10000</v>
      </c>
      <c r="X139" s="625">
        <f t="shared" si="37"/>
        <v>10000</v>
      </c>
      <c r="Y139" s="681">
        <v>10000</v>
      </c>
      <c r="Z139" s="681">
        <v>10000</v>
      </c>
      <c r="AA139" s="645">
        <f t="shared" si="38"/>
        <v>0.72009793331893135</v>
      </c>
      <c r="AB139" s="646">
        <v>1</v>
      </c>
      <c r="AC139" s="682"/>
    </row>
    <row r="140" spans="1:90" s="291" customFormat="1" ht="76.5" customHeight="1">
      <c r="A140" s="622">
        <v>14</v>
      </c>
      <c r="B140" s="750" t="s">
        <v>1537</v>
      </c>
      <c r="C140" s="670"/>
      <c r="D140" s="651"/>
      <c r="E140" s="751"/>
      <c r="F140" s="326" t="s">
        <v>1538</v>
      </c>
      <c r="G140" s="327" t="s">
        <v>1539</v>
      </c>
      <c r="H140" s="659">
        <v>73790</v>
      </c>
      <c r="I140" s="751">
        <v>73790</v>
      </c>
      <c r="J140" s="752"/>
      <c r="K140" s="651"/>
      <c r="L140" s="651"/>
      <c r="M140" s="326"/>
      <c r="N140" s="681">
        <v>65000</v>
      </c>
      <c r="O140" s="753"/>
      <c r="P140" s="670"/>
      <c r="Q140" s="670"/>
      <c r="R140" s="670"/>
      <c r="S140" s="681"/>
      <c r="T140" s="681">
        <v>30000</v>
      </c>
      <c r="U140" s="681">
        <v>30000</v>
      </c>
      <c r="V140" s="681"/>
      <c r="W140" s="625">
        <f t="shared" si="36"/>
        <v>30000</v>
      </c>
      <c r="X140" s="625">
        <f t="shared" si="37"/>
        <v>35000</v>
      </c>
      <c r="Y140" s="681">
        <v>35000</v>
      </c>
      <c r="Z140" s="681">
        <v>35000</v>
      </c>
      <c r="AA140" s="645">
        <f t="shared" si="38"/>
        <v>0.88087816777341099</v>
      </c>
      <c r="AB140" s="646">
        <v>1</v>
      </c>
      <c r="AC140" s="682"/>
    </row>
    <row r="141" spans="1:90" s="291" customFormat="1" ht="96.75" customHeight="1">
      <c r="A141" s="622">
        <v>15</v>
      </c>
      <c r="B141" s="650" t="s">
        <v>1540</v>
      </c>
      <c r="C141" s="670"/>
      <c r="D141" s="651"/>
      <c r="E141" s="751"/>
      <c r="F141" s="326" t="s">
        <v>1538</v>
      </c>
      <c r="G141" s="326" t="s">
        <v>1541</v>
      </c>
      <c r="H141" s="754">
        <v>126142</v>
      </c>
      <c r="I141" s="755">
        <f>126142-65000</f>
        <v>61142</v>
      </c>
      <c r="J141" s="752"/>
      <c r="K141" s="651"/>
      <c r="L141" s="651"/>
      <c r="M141" s="326"/>
      <c r="N141" s="681">
        <v>45000</v>
      </c>
      <c r="O141" s="753"/>
      <c r="P141" s="670"/>
      <c r="Q141" s="670"/>
      <c r="R141" s="670"/>
      <c r="S141" s="681">
        <v>30000</v>
      </c>
      <c r="T141" s="681"/>
      <c r="U141" s="681"/>
      <c r="V141" s="681"/>
      <c r="W141" s="625">
        <f t="shared" si="36"/>
        <v>30000</v>
      </c>
      <c r="X141" s="625">
        <f t="shared" si="37"/>
        <v>15000</v>
      </c>
      <c r="Y141" s="681">
        <v>15000</v>
      </c>
      <c r="Z141" s="681">
        <v>15000</v>
      </c>
      <c r="AA141" s="645">
        <f t="shared" si="38"/>
        <v>0.73599162605083246</v>
      </c>
      <c r="AB141" s="646"/>
      <c r="AC141" s="331"/>
      <c r="BS141" s="291">
        <f>80000-61142</f>
        <v>18858</v>
      </c>
    </row>
    <row r="142" spans="1:90" s="661" customFormat="1" ht="71.25" customHeight="1">
      <c r="A142" s="622">
        <v>16</v>
      </c>
      <c r="B142" s="756" t="s">
        <v>1542</v>
      </c>
      <c r="C142" s="327"/>
      <c r="D142" s="326"/>
      <c r="E142" s="326"/>
      <c r="F142" s="326" t="s">
        <v>996</v>
      </c>
      <c r="G142" s="327" t="s">
        <v>1543</v>
      </c>
      <c r="H142" s="681">
        <v>23747</v>
      </c>
      <c r="I142" s="681">
        <v>21755</v>
      </c>
      <c r="J142" s="681"/>
      <c r="K142" s="681"/>
      <c r="L142" s="681"/>
      <c r="M142" s="681"/>
      <c r="N142" s="681">
        <v>19000</v>
      </c>
      <c r="O142" s="681"/>
      <c r="P142" s="681"/>
      <c r="Q142" s="681"/>
      <c r="R142" s="681"/>
      <c r="S142" s="681"/>
      <c r="T142" s="681">
        <v>11000</v>
      </c>
      <c r="U142" s="681">
        <v>11000</v>
      </c>
      <c r="V142" s="681"/>
      <c r="W142" s="625">
        <f t="shared" si="36"/>
        <v>11000</v>
      </c>
      <c r="X142" s="625">
        <f t="shared" si="37"/>
        <v>8000</v>
      </c>
      <c r="Y142" s="681">
        <v>8000</v>
      </c>
      <c r="Z142" s="681">
        <v>8000</v>
      </c>
      <c r="AA142" s="645">
        <f t="shared" si="38"/>
        <v>0.8733624454148472</v>
      </c>
      <c r="AB142" s="646">
        <v>1</v>
      </c>
      <c r="AC142" s="682"/>
      <c r="AD142" s="632"/>
      <c r="AE142" s="660"/>
      <c r="AF142" s="660"/>
      <c r="AG142" s="660"/>
      <c r="AN142" s="660"/>
      <c r="BR142" s="663"/>
      <c r="BS142" s="663"/>
    </row>
    <row r="143" spans="1:90" s="661" customFormat="1" ht="71.25" customHeight="1">
      <c r="A143" s="622">
        <v>17</v>
      </c>
      <c r="B143" s="644" t="s">
        <v>995</v>
      </c>
      <c r="C143" s="327"/>
      <c r="D143" s="326"/>
      <c r="E143" s="326"/>
      <c r="F143" s="326" t="s">
        <v>996</v>
      </c>
      <c r="G143" s="327" t="s">
        <v>997</v>
      </c>
      <c r="H143" s="672">
        <v>300000</v>
      </c>
      <c r="I143" s="672">
        <v>300000</v>
      </c>
      <c r="J143" s="681"/>
      <c r="K143" s="681"/>
      <c r="L143" s="681"/>
      <c r="M143" s="681"/>
      <c r="N143" s="625">
        <f>300000-110000</f>
        <v>190000</v>
      </c>
      <c r="O143" s="681"/>
      <c r="P143" s="681"/>
      <c r="Q143" s="681"/>
      <c r="R143" s="681">
        <v>40000</v>
      </c>
      <c r="S143" s="681">
        <v>50000</v>
      </c>
      <c r="T143" s="681"/>
      <c r="U143" s="681"/>
      <c r="V143" s="681"/>
      <c r="W143" s="625">
        <f>K143+O143+R143+S143+T143</f>
        <v>90000</v>
      </c>
      <c r="X143" s="625">
        <f t="shared" si="37"/>
        <v>100000</v>
      </c>
      <c r="Y143" s="681">
        <v>100000</v>
      </c>
      <c r="Z143" s="681">
        <v>100000</v>
      </c>
      <c r="AA143" s="645"/>
      <c r="AB143" s="646"/>
      <c r="AC143" s="331" t="s">
        <v>1362</v>
      </c>
      <c r="AD143" s="632"/>
      <c r="AE143" s="660"/>
      <c r="AF143" s="660"/>
      <c r="AG143" s="660"/>
      <c r="AN143" s="660"/>
      <c r="BR143" s="663"/>
      <c r="BS143" s="663"/>
      <c r="BX143" s="663">
        <v>50000</v>
      </c>
    </row>
    <row r="144" spans="1:90" s="661" customFormat="1" ht="24.75" customHeight="1">
      <c r="A144" s="622"/>
      <c r="B144" s="644"/>
      <c r="C144" s="327"/>
      <c r="D144" s="326"/>
      <c r="E144" s="326"/>
      <c r="F144" s="326"/>
      <c r="G144" s="327"/>
      <c r="H144" s="672"/>
      <c r="I144" s="672"/>
      <c r="J144" s="681"/>
      <c r="K144" s="681"/>
      <c r="L144" s="681"/>
      <c r="M144" s="681"/>
      <c r="N144" s="625"/>
      <c r="O144" s="681"/>
      <c r="P144" s="681"/>
      <c r="Q144" s="681"/>
      <c r="R144" s="681"/>
      <c r="S144" s="681"/>
      <c r="T144" s="681"/>
      <c r="U144" s="681"/>
      <c r="V144" s="681"/>
      <c r="W144" s="625"/>
      <c r="X144" s="625"/>
      <c r="Y144" s="681"/>
      <c r="Z144" s="681"/>
      <c r="AA144" s="645"/>
      <c r="AB144" s="646"/>
      <c r="AC144" s="331"/>
      <c r="AD144" s="632"/>
      <c r="AE144" s="660"/>
      <c r="AF144" s="660"/>
      <c r="AG144" s="660"/>
      <c r="AN144" s="660"/>
      <c r="BR144" s="663"/>
      <c r="BS144" s="663"/>
    </row>
    <row r="145" spans="1:71" s="661" customFormat="1" ht="71.25" customHeight="1">
      <c r="A145" s="622"/>
      <c r="B145" s="713" t="s">
        <v>1544</v>
      </c>
      <c r="C145" s="327"/>
      <c r="D145" s="326"/>
      <c r="E145" s="326"/>
      <c r="F145" s="326"/>
      <c r="G145" s="327"/>
      <c r="H145" s="672"/>
      <c r="I145" s="672"/>
      <c r="J145" s="681"/>
      <c r="K145" s="681"/>
      <c r="L145" s="681"/>
      <c r="M145" s="681"/>
      <c r="N145" s="629">
        <f>SUBTOTAL(9,N146:N167)</f>
        <v>1249000</v>
      </c>
      <c r="O145" s="629"/>
      <c r="P145" s="629"/>
      <c r="Q145" s="629"/>
      <c r="R145" s="629"/>
      <c r="S145" s="629">
        <f>SUBTOTAL(9,S146:S167)</f>
        <v>227000</v>
      </c>
      <c r="T145" s="629">
        <f>SUBTOTAL(9,T146:T167)</f>
        <v>499000</v>
      </c>
      <c r="U145" s="629">
        <f>SUBTOTAL(9,U146:U167)</f>
        <v>499000</v>
      </c>
      <c r="V145" s="629"/>
      <c r="W145" s="629">
        <f>SUBTOTAL(9,W146:W167)</f>
        <v>726000</v>
      </c>
      <c r="X145" s="629">
        <f>SUBTOTAL(9,X146:X167)</f>
        <v>523000</v>
      </c>
      <c r="Y145" s="629">
        <f>SUBTOTAL(9,Y146:Y167)</f>
        <v>523000</v>
      </c>
      <c r="Z145" s="629">
        <f>SUBTOTAL(9,Z146:Z167)</f>
        <v>523000</v>
      </c>
      <c r="AA145" s="645"/>
      <c r="AB145" s="646"/>
      <c r="AC145" s="331"/>
      <c r="AD145" s="632"/>
      <c r="AE145" s="660"/>
      <c r="AF145" s="660"/>
      <c r="AG145" s="660"/>
      <c r="AN145" s="660"/>
      <c r="BR145" s="663"/>
      <c r="BS145" s="663"/>
    </row>
    <row r="146" spans="1:71" s="661" customFormat="1" ht="90.75" customHeight="1">
      <c r="A146" s="622">
        <v>1</v>
      </c>
      <c r="B146" s="325" t="s">
        <v>1545</v>
      </c>
      <c r="C146" s="327"/>
      <c r="D146" s="326" t="s">
        <v>1513</v>
      </c>
      <c r="E146" s="326"/>
      <c r="F146" s="326" t="s">
        <v>1436</v>
      </c>
      <c r="G146" s="327" t="s">
        <v>1546</v>
      </c>
      <c r="H146" s="681">
        <v>165000</v>
      </c>
      <c r="I146" s="681">
        <v>115499.99999999999</v>
      </c>
      <c r="J146" s="706"/>
      <c r="K146" s="706"/>
      <c r="L146" s="706"/>
      <c r="M146" s="706"/>
      <c r="N146" s="681">
        <v>115499.99999999999</v>
      </c>
      <c r="O146" s="706"/>
      <c r="P146" s="706"/>
      <c r="Q146" s="706"/>
      <c r="R146" s="706"/>
      <c r="S146" s="625">
        <v>80000</v>
      </c>
      <c r="T146" s="625">
        <v>22000</v>
      </c>
      <c r="U146" s="625">
        <v>22000</v>
      </c>
      <c r="V146" s="625"/>
      <c r="W146" s="625">
        <f t="shared" ref="W146:W163" si="39">K146+O146+R146+S146+T146</f>
        <v>102000</v>
      </c>
      <c r="X146" s="625">
        <f t="shared" ref="X146:X163" si="40">N146-O146-R146-S146-T146</f>
        <v>13499.999999999985</v>
      </c>
      <c r="Y146" s="625">
        <f t="shared" ref="Y146:Y151" si="41">X146</f>
        <v>13499.999999999985</v>
      </c>
      <c r="Z146" s="625">
        <v>13499.999999999985</v>
      </c>
      <c r="AA146" s="645">
        <f t="shared" ref="AA146:AA163" si="42">(W146+Y146)/I146</f>
        <v>1</v>
      </c>
      <c r="AB146" s="646">
        <v>1</v>
      </c>
      <c r="AC146" s="305"/>
      <c r="AD146" s="632"/>
      <c r="AE146" s="626"/>
      <c r="AF146" s="660"/>
      <c r="AG146" s="660"/>
      <c r="AN146" s="660"/>
      <c r="BR146" s="662"/>
      <c r="BS146" s="663"/>
    </row>
    <row r="147" spans="1:71" s="609" customFormat="1" ht="113.25" customHeight="1">
      <c r="A147" s="658">
        <v>2</v>
      </c>
      <c r="B147" s="325" t="s">
        <v>1547</v>
      </c>
      <c r="C147" s="327"/>
      <c r="D147" s="326" t="s">
        <v>1548</v>
      </c>
      <c r="E147" s="644"/>
      <c r="F147" s="326" t="s">
        <v>1396</v>
      </c>
      <c r="G147" s="327" t="s">
        <v>1549</v>
      </c>
      <c r="H147" s="681">
        <v>96115</v>
      </c>
      <c r="I147" s="681">
        <v>67000</v>
      </c>
      <c r="J147" s="698"/>
      <c r="K147" s="698"/>
      <c r="L147" s="698"/>
      <c r="M147" s="681"/>
      <c r="N147" s="681">
        <f>70000+BR147</f>
        <v>67000</v>
      </c>
      <c r="O147" s="681"/>
      <c r="P147" s="698"/>
      <c r="Q147" s="698"/>
      <c r="R147" s="698"/>
      <c r="S147" s="625">
        <v>40000</v>
      </c>
      <c r="T147" s="625">
        <v>19000</v>
      </c>
      <c r="U147" s="625">
        <v>19000</v>
      </c>
      <c r="V147" s="625"/>
      <c r="W147" s="625">
        <f t="shared" si="39"/>
        <v>59000</v>
      </c>
      <c r="X147" s="625">
        <f t="shared" si="40"/>
        <v>8000</v>
      </c>
      <c r="Y147" s="625">
        <f t="shared" si="41"/>
        <v>8000</v>
      </c>
      <c r="Z147" s="625">
        <v>8000</v>
      </c>
      <c r="AA147" s="645">
        <f t="shared" si="42"/>
        <v>1</v>
      </c>
      <c r="AB147" s="646">
        <v>1</v>
      </c>
      <c r="AC147" s="305"/>
      <c r="AD147" s="632"/>
      <c r="AE147" s="626"/>
      <c r="AG147" s="699"/>
      <c r="AH147" s="699"/>
      <c r="BR147" s="632">
        <v>-3000</v>
      </c>
      <c r="BS147" s="610"/>
    </row>
    <row r="148" spans="1:71" ht="105.75" customHeight="1">
      <c r="A148" s="622">
        <v>3</v>
      </c>
      <c r="B148" s="325" t="s">
        <v>1550</v>
      </c>
      <c r="C148" s="293"/>
      <c r="D148" s="326" t="s">
        <v>1411</v>
      </c>
      <c r="E148" s="294"/>
      <c r="F148" s="326" t="s">
        <v>821</v>
      </c>
      <c r="G148" s="327" t="s">
        <v>1551</v>
      </c>
      <c r="H148" s="681">
        <v>89290</v>
      </c>
      <c r="I148" s="681">
        <v>62502.999999999993</v>
      </c>
      <c r="J148" s="681"/>
      <c r="K148" s="681"/>
      <c r="L148" s="681"/>
      <c r="M148" s="681"/>
      <c r="N148" s="681">
        <f>63000+BR148</f>
        <v>57000</v>
      </c>
      <c r="O148" s="681"/>
      <c r="P148" s="681"/>
      <c r="Q148" s="681"/>
      <c r="R148" s="681"/>
      <c r="S148" s="625">
        <v>32000</v>
      </c>
      <c r="T148" s="625">
        <v>22000</v>
      </c>
      <c r="U148" s="625">
        <v>22000</v>
      </c>
      <c r="V148" s="625"/>
      <c r="W148" s="625">
        <f t="shared" si="39"/>
        <v>54000</v>
      </c>
      <c r="X148" s="625">
        <f t="shared" si="40"/>
        <v>3000</v>
      </c>
      <c r="Y148" s="625">
        <f t="shared" si="41"/>
        <v>3000</v>
      </c>
      <c r="Z148" s="625">
        <v>3000</v>
      </c>
      <c r="AA148" s="645">
        <f t="shared" si="42"/>
        <v>0.91195622610114724</v>
      </c>
      <c r="AB148" s="646">
        <v>1</v>
      </c>
      <c r="AC148" s="305"/>
      <c r="AD148" s="632"/>
      <c r="AE148" s="626"/>
      <c r="AF148" s="609"/>
      <c r="AG148" s="699"/>
      <c r="AH148" s="699"/>
      <c r="AI148" s="609"/>
      <c r="AJ148" s="609"/>
      <c r="AK148" s="609"/>
      <c r="AL148" s="609"/>
      <c r="AM148" s="609"/>
      <c r="AN148" s="609"/>
      <c r="AO148" s="609"/>
      <c r="AP148" s="609"/>
      <c r="AQ148" s="609"/>
      <c r="AR148" s="609"/>
      <c r="AS148" s="609"/>
      <c r="AT148" s="609"/>
      <c r="AU148" s="609"/>
      <c r="AV148" s="609"/>
      <c r="AW148" s="609"/>
      <c r="AX148" s="609"/>
      <c r="AY148" s="609"/>
      <c r="AZ148" s="609"/>
      <c r="BA148" s="609"/>
      <c r="BB148" s="609"/>
      <c r="BC148" s="609"/>
      <c r="BD148" s="609"/>
      <c r="BE148" s="609"/>
      <c r="BF148" s="609"/>
      <c r="BG148" s="609"/>
      <c r="BH148" s="609"/>
      <c r="BI148" s="609"/>
      <c r="BJ148" s="609"/>
      <c r="BK148" s="609"/>
      <c r="BL148" s="609"/>
      <c r="BM148" s="609"/>
      <c r="BN148" s="609"/>
      <c r="BO148" s="609"/>
      <c r="BP148" s="609"/>
      <c r="BQ148" s="609"/>
      <c r="BR148" s="632">
        <v>-6000</v>
      </c>
    </row>
    <row r="149" spans="1:71" s="609" customFormat="1" ht="69.75" customHeight="1">
      <c r="A149" s="658">
        <v>4</v>
      </c>
      <c r="B149" s="325" t="s">
        <v>1552</v>
      </c>
      <c r="C149" s="327"/>
      <c r="D149" s="326" t="s">
        <v>1553</v>
      </c>
      <c r="E149" s="644"/>
      <c r="F149" s="326" t="s">
        <v>1399</v>
      </c>
      <c r="G149" s="327" t="s">
        <v>1554</v>
      </c>
      <c r="H149" s="681">
        <v>70000</v>
      </c>
      <c r="I149" s="681">
        <v>49000</v>
      </c>
      <c r="J149" s="698"/>
      <c r="K149" s="698"/>
      <c r="L149" s="698"/>
      <c r="M149" s="681"/>
      <c r="N149" s="681">
        <v>49000</v>
      </c>
      <c r="O149" s="681">
        <f>P149+Q149</f>
        <v>0</v>
      </c>
      <c r="P149" s="698"/>
      <c r="Q149" s="698"/>
      <c r="R149" s="698"/>
      <c r="S149" s="625">
        <v>25000</v>
      </c>
      <c r="T149" s="625">
        <v>18000</v>
      </c>
      <c r="U149" s="625">
        <v>18000</v>
      </c>
      <c r="V149" s="625"/>
      <c r="W149" s="625">
        <f t="shared" si="39"/>
        <v>43000</v>
      </c>
      <c r="X149" s="625">
        <f t="shared" si="40"/>
        <v>6000</v>
      </c>
      <c r="Y149" s="625">
        <f t="shared" si="41"/>
        <v>6000</v>
      </c>
      <c r="Z149" s="625">
        <v>6000</v>
      </c>
      <c r="AA149" s="645">
        <f t="shared" si="42"/>
        <v>1</v>
      </c>
      <c r="AB149" s="646">
        <v>1</v>
      </c>
      <c r="AC149" s="757"/>
      <c r="AD149" s="632"/>
      <c r="AE149" s="626"/>
      <c r="AF149" s="626"/>
      <c r="AG149" s="699"/>
      <c r="AH149" s="699"/>
      <c r="BR149" s="632"/>
      <c r="BS149" s="663"/>
    </row>
    <row r="150" spans="1:71" s="609" customFormat="1" ht="63.75" customHeight="1">
      <c r="A150" s="622">
        <v>5</v>
      </c>
      <c r="B150" s="325" t="s">
        <v>1555</v>
      </c>
      <c r="C150" s="327"/>
      <c r="D150" s="326" t="s">
        <v>1556</v>
      </c>
      <c r="E150" s="644"/>
      <c r="F150" s="326" t="s">
        <v>1557</v>
      </c>
      <c r="G150" s="327" t="s">
        <v>1558</v>
      </c>
      <c r="H150" s="681">
        <v>66905</v>
      </c>
      <c r="I150" s="681">
        <v>46833</v>
      </c>
      <c r="J150" s="698"/>
      <c r="K150" s="698"/>
      <c r="L150" s="698"/>
      <c r="M150" s="681">
        <f>H150*0.9</f>
        <v>60214.5</v>
      </c>
      <c r="N150" s="681">
        <f>50000+BR150</f>
        <v>45000</v>
      </c>
      <c r="O150" s="681">
        <f>P150+Q150</f>
        <v>0</v>
      </c>
      <c r="P150" s="698"/>
      <c r="Q150" s="698"/>
      <c r="R150" s="698"/>
      <c r="S150" s="625">
        <v>30000</v>
      </c>
      <c r="T150" s="625">
        <v>10000</v>
      </c>
      <c r="U150" s="625">
        <v>10000</v>
      </c>
      <c r="V150" s="625"/>
      <c r="W150" s="625">
        <f t="shared" si="39"/>
        <v>40000</v>
      </c>
      <c r="X150" s="625">
        <f t="shared" si="40"/>
        <v>5000</v>
      </c>
      <c r="Y150" s="625">
        <f t="shared" si="41"/>
        <v>5000</v>
      </c>
      <c r="Z150" s="625">
        <v>5000</v>
      </c>
      <c r="AA150" s="645">
        <f t="shared" si="42"/>
        <v>0.96086093139452955</v>
      </c>
      <c r="AB150" s="646">
        <v>1</v>
      </c>
      <c r="AC150" s="305"/>
      <c r="AD150" s="632"/>
      <c r="AE150" s="626"/>
      <c r="AG150" s="699"/>
      <c r="AH150" s="699"/>
      <c r="BR150" s="632">
        <v>-5000</v>
      </c>
      <c r="BS150" s="663"/>
    </row>
    <row r="151" spans="1:71" ht="70.5" customHeight="1">
      <c r="A151" s="658">
        <v>6</v>
      </c>
      <c r="B151" s="325" t="s">
        <v>1559</v>
      </c>
      <c r="C151" s="293"/>
      <c r="D151" s="326" t="s">
        <v>1384</v>
      </c>
      <c r="E151" s="294"/>
      <c r="F151" s="326" t="s">
        <v>855</v>
      </c>
      <c r="G151" s="327" t="s">
        <v>1560</v>
      </c>
      <c r="H151" s="681">
        <v>49292</v>
      </c>
      <c r="I151" s="681">
        <v>34504.399999999994</v>
      </c>
      <c r="J151" s="681"/>
      <c r="K151" s="681"/>
      <c r="L151" s="681"/>
      <c r="M151" s="681"/>
      <c r="N151" s="681">
        <f>38500+BR151</f>
        <v>33500</v>
      </c>
      <c r="O151" s="681"/>
      <c r="P151" s="681"/>
      <c r="Q151" s="681"/>
      <c r="R151" s="681"/>
      <c r="S151" s="625">
        <v>20000</v>
      </c>
      <c r="T151" s="625">
        <v>10000</v>
      </c>
      <c r="U151" s="625">
        <v>10000</v>
      </c>
      <c r="V151" s="625"/>
      <c r="W151" s="625">
        <f t="shared" si="39"/>
        <v>30000</v>
      </c>
      <c r="X151" s="625">
        <f t="shared" si="40"/>
        <v>3500</v>
      </c>
      <c r="Y151" s="625">
        <f t="shared" si="41"/>
        <v>3500</v>
      </c>
      <c r="Z151" s="625">
        <v>3500</v>
      </c>
      <c r="AA151" s="645">
        <f t="shared" si="42"/>
        <v>0.97089066901612564</v>
      </c>
      <c r="AB151" s="646">
        <v>1</v>
      </c>
      <c r="AC151" s="293"/>
      <c r="AE151" s="626"/>
      <c r="BR151" s="597">
        <v>-5000</v>
      </c>
      <c r="BS151" s="663"/>
    </row>
    <row r="152" spans="1:71" s="661" customFormat="1" ht="75" customHeight="1">
      <c r="A152" s="622">
        <v>7</v>
      </c>
      <c r="B152" s="644" t="s">
        <v>1561</v>
      </c>
      <c r="C152" s="327"/>
      <c r="D152" s="326"/>
      <c r="E152" s="326"/>
      <c r="F152" s="326" t="s">
        <v>855</v>
      </c>
      <c r="G152" s="327" t="s">
        <v>1562</v>
      </c>
      <c r="H152" s="681">
        <v>625987</v>
      </c>
      <c r="I152" s="681">
        <v>312994</v>
      </c>
      <c r="J152" s="681"/>
      <c r="K152" s="681"/>
      <c r="L152" s="681"/>
      <c r="M152" s="681"/>
      <c r="N152" s="681">
        <v>230000</v>
      </c>
      <c r="O152" s="681"/>
      <c r="P152" s="681"/>
      <c r="Q152" s="681"/>
      <c r="R152" s="681"/>
      <c r="S152" s="681"/>
      <c r="T152" s="681">
        <v>135000</v>
      </c>
      <c r="U152" s="681">
        <v>135000</v>
      </c>
      <c r="V152" s="681"/>
      <c r="W152" s="625">
        <f t="shared" si="39"/>
        <v>135000</v>
      </c>
      <c r="X152" s="625">
        <f t="shared" si="40"/>
        <v>95000</v>
      </c>
      <c r="Y152" s="681">
        <v>95000</v>
      </c>
      <c r="Z152" s="681">
        <v>95000</v>
      </c>
      <c r="AA152" s="649">
        <f t="shared" si="42"/>
        <v>0.73483836750864229</v>
      </c>
      <c r="AB152" s="646">
        <v>1</v>
      </c>
      <c r="AC152" s="682"/>
      <c r="AD152" s="632"/>
      <c r="AE152" s="660"/>
      <c r="AF152" s="660"/>
      <c r="AG152" s="660"/>
      <c r="AN152" s="660"/>
      <c r="BR152" s="663"/>
      <c r="BS152" s="663"/>
    </row>
    <row r="153" spans="1:71" s="661" customFormat="1" ht="82.5" customHeight="1">
      <c r="A153" s="658">
        <v>8</v>
      </c>
      <c r="B153" s="644" t="s">
        <v>1563</v>
      </c>
      <c r="C153" s="327"/>
      <c r="D153" s="326"/>
      <c r="E153" s="326"/>
      <c r="F153" s="326" t="s">
        <v>855</v>
      </c>
      <c r="G153" s="327" t="s">
        <v>1564</v>
      </c>
      <c r="H153" s="681">
        <v>31703</v>
      </c>
      <c r="I153" s="681">
        <v>22192</v>
      </c>
      <c r="J153" s="681"/>
      <c r="K153" s="681"/>
      <c r="L153" s="681"/>
      <c r="M153" s="681"/>
      <c r="N153" s="681">
        <v>20000</v>
      </c>
      <c r="O153" s="681"/>
      <c r="P153" s="681"/>
      <c r="Q153" s="681"/>
      <c r="R153" s="681"/>
      <c r="S153" s="681"/>
      <c r="T153" s="681">
        <v>8000</v>
      </c>
      <c r="U153" s="681">
        <v>8000</v>
      </c>
      <c r="V153" s="681"/>
      <c r="W153" s="625">
        <f t="shared" si="39"/>
        <v>8000</v>
      </c>
      <c r="X153" s="625">
        <f t="shared" si="40"/>
        <v>12000</v>
      </c>
      <c r="Y153" s="681">
        <f>X153</f>
        <v>12000</v>
      </c>
      <c r="Z153" s="681">
        <v>12000</v>
      </c>
      <c r="AA153" s="645">
        <f t="shared" si="42"/>
        <v>0.90122566690699346</v>
      </c>
      <c r="AC153" s="682"/>
      <c r="AD153" s="632"/>
      <c r="AE153" s="660"/>
      <c r="AF153" s="660"/>
      <c r="AG153" s="660"/>
      <c r="AN153" s="660"/>
      <c r="BR153" s="663"/>
      <c r="BS153" s="663"/>
    </row>
    <row r="154" spans="1:71" s="661" customFormat="1" ht="76.5" customHeight="1">
      <c r="A154" s="622">
        <v>9</v>
      </c>
      <c r="B154" s="644" t="s">
        <v>1565</v>
      </c>
      <c r="C154" s="327"/>
      <c r="D154" s="326"/>
      <c r="E154" s="326"/>
      <c r="F154" s="326" t="s">
        <v>890</v>
      </c>
      <c r="G154" s="327" t="s">
        <v>1566</v>
      </c>
      <c r="H154" s="681">
        <v>95000</v>
      </c>
      <c r="I154" s="681">
        <v>66500</v>
      </c>
      <c r="J154" s="681"/>
      <c r="K154" s="681"/>
      <c r="L154" s="681"/>
      <c r="M154" s="681"/>
      <c r="N154" s="681">
        <v>56000</v>
      </c>
      <c r="O154" s="681"/>
      <c r="P154" s="681"/>
      <c r="Q154" s="681"/>
      <c r="R154" s="681"/>
      <c r="S154" s="681"/>
      <c r="T154" s="681">
        <v>26000</v>
      </c>
      <c r="U154" s="681">
        <f>21000+5000</f>
        <v>26000</v>
      </c>
      <c r="V154" s="681"/>
      <c r="W154" s="625">
        <f t="shared" si="39"/>
        <v>26000</v>
      </c>
      <c r="X154" s="625">
        <f t="shared" si="40"/>
        <v>30000</v>
      </c>
      <c r="Y154" s="681">
        <f>X154</f>
        <v>30000</v>
      </c>
      <c r="Z154" s="681">
        <v>30000</v>
      </c>
      <c r="AA154" s="645">
        <f t="shared" si="42"/>
        <v>0.84210526315789469</v>
      </c>
      <c r="AB154" s="646">
        <v>1</v>
      </c>
      <c r="AC154" s="682"/>
      <c r="AD154" s="632"/>
      <c r="AE154" s="660"/>
      <c r="AF154" s="660"/>
      <c r="AG154" s="660"/>
      <c r="AN154" s="660"/>
      <c r="BR154" s="663"/>
      <c r="BS154" s="663"/>
    </row>
    <row r="155" spans="1:71" s="661" customFormat="1" ht="72.75" customHeight="1">
      <c r="A155" s="658">
        <v>10</v>
      </c>
      <c r="B155" s="644" t="s">
        <v>1567</v>
      </c>
      <c r="C155" s="327"/>
      <c r="D155" s="326"/>
      <c r="E155" s="326"/>
      <c r="F155" s="326" t="s">
        <v>1557</v>
      </c>
      <c r="G155" s="327" t="s">
        <v>1568</v>
      </c>
      <c r="H155" s="681">
        <v>83897</v>
      </c>
      <c r="I155" s="681">
        <v>56600</v>
      </c>
      <c r="J155" s="681"/>
      <c r="K155" s="681"/>
      <c r="L155" s="681"/>
      <c r="M155" s="681"/>
      <c r="N155" s="681">
        <v>50000</v>
      </c>
      <c r="O155" s="681"/>
      <c r="P155" s="681"/>
      <c r="Q155" s="681"/>
      <c r="R155" s="681"/>
      <c r="S155" s="681"/>
      <c r="T155" s="681">
        <v>20000</v>
      </c>
      <c r="U155" s="681">
        <v>20000</v>
      </c>
      <c r="V155" s="681"/>
      <c r="W155" s="625">
        <f t="shared" si="39"/>
        <v>20000</v>
      </c>
      <c r="X155" s="625">
        <f t="shared" si="40"/>
        <v>30000</v>
      </c>
      <c r="Y155" s="681">
        <f>X155</f>
        <v>30000</v>
      </c>
      <c r="Z155" s="681">
        <v>30000</v>
      </c>
      <c r="AA155" s="645">
        <f t="shared" si="42"/>
        <v>0.88339222614840984</v>
      </c>
      <c r="AB155" s="646">
        <v>1</v>
      </c>
      <c r="AC155" s="682"/>
      <c r="AD155" s="632"/>
      <c r="AE155" s="660"/>
      <c r="AF155" s="660"/>
      <c r="AG155" s="660"/>
      <c r="AN155" s="660"/>
      <c r="BR155" s="663"/>
      <c r="BS155" s="663"/>
    </row>
    <row r="156" spans="1:71" s="661" customFormat="1" ht="75.75" customHeight="1">
      <c r="A156" s="622">
        <v>11</v>
      </c>
      <c r="B156" s="756" t="s">
        <v>1569</v>
      </c>
      <c r="C156" s="327"/>
      <c r="D156" s="326"/>
      <c r="E156" s="326"/>
      <c r="F156" s="326" t="s">
        <v>978</v>
      </c>
      <c r="G156" s="327" t="s">
        <v>1570</v>
      </c>
      <c r="H156" s="681">
        <v>131773</v>
      </c>
      <c r="I156" s="681">
        <f>H156*0.7</f>
        <v>92241.099999999991</v>
      </c>
      <c r="J156" s="681"/>
      <c r="K156" s="681"/>
      <c r="L156" s="681"/>
      <c r="M156" s="681"/>
      <c r="N156" s="681">
        <v>90000</v>
      </c>
      <c r="O156" s="681"/>
      <c r="P156" s="681"/>
      <c r="Q156" s="681"/>
      <c r="R156" s="681"/>
      <c r="S156" s="681"/>
      <c r="T156" s="681">
        <f>30000</f>
        <v>30000</v>
      </c>
      <c r="U156" s="681">
        <f>T156</f>
        <v>30000</v>
      </c>
      <c r="V156" s="681"/>
      <c r="W156" s="625">
        <f t="shared" si="39"/>
        <v>30000</v>
      </c>
      <c r="X156" s="625">
        <f t="shared" si="40"/>
        <v>60000</v>
      </c>
      <c r="Y156" s="681">
        <v>60000</v>
      </c>
      <c r="Z156" s="681">
        <v>60000</v>
      </c>
      <c r="AA156" s="645">
        <f t="shared" si="42"/>
        <v>0.97570388904729033</v>
      </c>
      <c r="AB156" s="646">
        <v>1</v>
      </c>
      <c r="AC156" s="294"/>
      <c r="AD156" s="632"/>
      <c r="AE156" s="660"/>
      <c r="AF156" s="660"/>
      <c r="AG156" s="660"/>
      <c r="AN156" s="660"/>
      <c r="BR156" s="663" t="s">
        <v>1571</v>
      </c>
      <c r="BS156" s="663"/>
    </row>
    <row r="157" spans="1:71" s="661" customFormat="1" ht="69.75" customHeight="1">
      <c r="A157" s="658">
        <v>12</v>
      </c>
      <c r="B157" s="644" t="s">
        <v>1572</v>
      </c>
      <c r="C157" s="327"/>
      <c r="D157" s="326"/>
      <c r="E157" s="326"/>
      <c r="F157" s="326" t="s">
        <v>831</v>
      </c>
      <c r="G157" s="327" t="s">
        <v>1573</v>
      </c>
      <c r="H157" s="681">
        <v>62723</v>
      </c>
      <c r="I157" s="681">
        <v>15000</v>
      </c>
      <c r="J157" s="681"/>
      <c r="K157" s="681"/>
      <c r="L157" s="681"/>
      <c r="M157" s="681"/>
      <c r="N157" s="681">
        <f>I157</f>
        <v>15000</v>
      </c>
      <c r="O157" s="681"/>
      <c r="P157" s="681"/>
      <c r="Q157" s="681"/>
      <c r="R157" s="681"/>
      <c r="S157" s="681"/>
      <c r="T157" s="681">
        <v>6000</v>
      </c>
      <c r="U157" s="681">
        <v>6000</v>
      </c>
      <c r="V157" s="681"/>
      <c r="W157" s="625">
        <f t="shared" si="39"/>
        <v>6000</v>
      </c>
      <c r="X157" s="625">
        <f t="shared" si="40"/>
        <v>9000</v>
      </c>
      <c r="Y157" s="681">
        <f>X157</f>
        <v>9000</v>
      </c>
      <c r="Z157" s="681">
        <v>9000</v>
      </c>
      <c r="AA157" s="645">
        <f t="shared" si="42"/>
        <v>1</v>
      </c>
      <c r="AB157" s="646">
        <v>1</v>
      </c>
      <c r="AC157" s="682"/>
      <c r="AD157" s="632"/>
      <c r="AE157" s="660"/>
      <c r="AF157" s="660"/>
      <c r="AG157" s="660"/>
      <c r="AN157" s="660"/>
      <c r="BR157" s="663"/>
      <c r="BS157" s="663"/>
    </row>
    <row r="158" spans="1:71" s="661" customFormat="1" ht="73.5" customHeight="1">
      <c r="A158" s="622">
        <v>13</v>
      </c>
      <c r="B158" s="644" t="s">
        <v>1574</v>
      </c>
      <c r="C158" s="327"/>
      <c r="D158" s="326"/>
      <c r="E158" s="326"/>
      <c r="F158" s="326" t="s">
        <v>1441</v>
      </c>
      <c r="G158" s="327" t="s">
        <v>1575</v>
      </c>
      <c r="H158" s="681">
        <v>78000</v>
      </c>
      <c r="I158" s="681">
        <v>54600</v>
      </c>
      <c r="J158" s="681"/>
      <c r="K158" s="681"/>
      <c r="L158" s="681"/>
      <c r="M158" s="681"/>
      <c r="N158" s="681">
        <v>43000</v>
      </c>
      <c r="O158" s="681"/>
      <c r="P158" s="681"/>
      <c r="Q158" s="681"/>
      <c r="R158" s="681"/>
      <c r="S158" s="681"/>
      <c r="T158" s="681">
        <v>18000</v>
      </c>
      <c r="U158" s="681">
        <v>18000</v>
      </c>
      <c r="V158" s="681"/>
      <c r="W158" s="625">
        <f t="shared" si="39"/>
        <v>18000</v>
      </c>
      <c r="X158" s="625">
        <f t="shared" si="40"/>
        <v>25000</v>
      </c>
      <c r="Y158" s="681">
        <f>X158</f>
        <v>25000</v>
      </c>
      <c r="Z158" s="681">
        <v>25000</v>
      </c>
      <c r="AA158" s="645">
        <f t="shared" si="42"/>
        <v>0.78754578754578752</v>
      </c>
      <c r="AB158" s="646">
        <v>1</v>
      </c>
      <c r="AC158" s="682"/>
      <c r="AD158" s="632"/>
      <c r="AE158" s="660"/>
      <c r="AF158" s="660"/>
      <c r="AG158" s="660"/>
      <c r="AN158" s="660"/>
      <c r="BR158" s="663"/>
      <c r="BS158" s="663"/>
    </row>
    <row r="159" spans="1:71" s="661" customFormat="1" ht="60.75">
      <c r="A159" s="658">
        <v>14</v>
      </c>
      <c r="B159" s="644" t="s">
        <v>874</v>
      </c>
      <c r="C159" s="327"/>
      <c r="D159" s="326"/>
      <c r="E159" s="326"/>
      <c r="F159" s="326" t="s">
        <v>871</v>
      </c>
      <c r="G159" s="327" t="s">
        <v>875</v>
      </c>
      <c r="H159" s="681">
        <v>28578</v>
      </c>
      <c r="I159" s="681">
        <v>28578</v>
      </c>
      <c r="J159" s="681"/>
      <c r="K159" s="681"/>
      <c r="L159" s="681"/>
      <c r="M159" s="681"/>
      <c r="N159" s="681">
        <v>24000</v>
      </c>
      <c r="O159" s="681"/>
      <c r="P159" s="681"/>
      <c r="Q159" s="681"/>
      <c r="R159" s="681"/>
      <c r="S159" s="681"/>
      <c r="T159" s="681">
        <f>10000+7000</f>
        <v>17000</v>
      </c>
      <c r="U159" s="681">
        <f>T159</f>
        <v>17000</v>
      </c>
      <c r="V159" s="681"/>
      <c r="W159" s="625">
        <f t="shared" si="39"/>
        <v>17000</v>
      </c>
      <c r="X159" s="625">
        <f t="shared" si="40"/>
        <v>7000</v>
      </c>
      <c r="Y159" s="681">
        <f>X159</f>
        <v>7000</v>
      </c>
      <c r="Z159" s="681">
        <f>Y159</f>
        <v>7000</v>
      </c>
      <c r="AA159" s="645">
        <f t="shared" si="42"/>
        <v>0.83980684442578202</v>
      </c>
      <c r="AB159" s="646">
        <v>1</v>
      </c>
      <c r="AC159" s="682"/>
      <c r="AD159" s="632"/>
      <c r="AE159" s="660"/>
      <c r="AF159" s="660"/>
      <c r="AG159" s="660"/>
      <c r="AN159" s="660"/>
      <c r="BR159" s="663"/>
      <c r="BS159" s="663"/>
    </row>
    <row r="160" spans="1:71" s="661" customFormat="1" ht="68.25" customHeight="1">
      <c r="A160" s="622">
        <v>15</v>
      </c>
      <c r="B160" s="644" t="s">
        <v>1576</v>
      </c>
      <c r="C160" s="327"/>
      <c r="D160" s="326"/>
      <c r="E160" s="326"/>
      <c r="F160" s="326" t="s">
        <v>1399</v>
      </c>
      <c r="G160" s="327" t="s">
        <v>1577</v>
      </c>
      <c r="H160" s="681">
        <v>74376</v>
      </c>
      <c r="I160" s="681">
        <v>52063.199999999997</v>
      </c>
      <c r="J160" s="681"/>
      <c r="K160" s="681"/>
      <c r="L160" s="681"/>
      <c r="M160" s="681"/>
      <c r="N160" s="681">
        <v>45000</v>
      </c>
      <c r="O160" s="681"/>
      <c r="P160" s="681"/>
      <c r="Q160" s="681"/>
      <c r="R160" s="681"/>
      <c r="S160" s="681"/>
      <c r="T160" s="681">
        <v>20000</v>
      </c>
      <c r="U160" s="681">
        <v>20000</v>
      </c>
      <c r="V160" s="681"/>
      <c r="W160" s="625">
        <f t="shared" si="39"/>
        <v>20000</v>
      </c>
      <c r="X160" s="625">
        <f t="shared" si="40"/>
        <v>25000</v>
      </c>
      <c r="Y160" s="681">
        <f>X160</f>
        <v>25000</v>
      </c>
      <c r="Z160" s="681">
        <v>25000</v>
      </c>
      <c r="AA160" s="645">
        <f t="shared" si="42"/>
        <v>0.86433411699626617</v>
      </c>
      <c r="AB160" s="646">
        <v>1</v>
      </c>
      <c r="AC160" s="682"/>
      <c r="AD160" s="632"/>
      <c r="AE160" s="660"/>
      <c r="AF160" s="660"/>
      <c r="AG160" s="660"/>
      <c r="AN160" s="660"/>
      <c r="BR160" s="663"/>
      <c r="BS160" s="663"/>
    </row>
    <row r="161" spans="1:71" s="661" customFormat="1" ht="72.75" customHeight="1">
      <c r="A161" s="658">
        <v>16</v>
      </c>
      <c r="B161" s="644" t="s">
        <v>1578</v>
      </c>
      <c r="C161" s="327"/>
      <c r="D161" s="326"/>
      <c r="E161" s="326"/>
      <c r="F161" s="326" t="s">
        <v>1399</v>
      </c>
      <c r="G161" s="327" t="s">
        <v>1579</v>
      </c>
      <c r="H161" s="681">
        <v>110473</v>
      </c>
      <c r="I161" s="681">
        <v>70000</v>
      </c>
      <c r="J161" s="681"/>
      <c r="K161" s="681"/>
      <c r="L161" s="681"/>
      <c r="M161" s="681"/>
      <c r="N161" s="681">
        <v>70000</v>
      </c>
      <c r="O161" s="681"/>
      <c r="P161" s="681"/>
      <c r="Q161" s="681"/>
      <c r="R161" s="681"/>
      <c r="S161" s="681"/>
      <c r="T161" s="681">
        <v>25000</v>
      </c>
      <c r="U161" s="681">
        <v>25000</v>
      </c>
      <c r="V161" s="681"/>
      <c r="W161" s="625">
        <f t="shared" si="39"/>
        <v>25000</v>
      </c>
      <c r="X161" s="625">
        <f t="shared" si="40"/>
        <v>45000</v>
      </c>
      <c r="Y161" s="681">
        <f>X161</f>
        <v>45000</v>
      </c>
      <c r="Z161" s="681">
        <v>45000</v>
      </c>
      <c r="AA161" s="645">
        <f t="shared" si="42"/>
        <v>1</v>
      </c>
      <c r="AB161" s="646">
        <v>1</v>
      </c>
      <c r="AC161" s="682"/>
      <c r="AD161" s="632"/>
      <c r="AE161" s="660"/>
      <c r="AF161" s="660"/>
      <c r="AG161" s="660"/>
      <c r="AN161" s="660"/>
      <c r="BR161" s="663"/>
      <c r="BS161" s="663"/>
    </row>
    <row r="162" spans="1:71" s="661" customFormat="1" ht="62.25" customHeight="1">
      <c r="A162" s="658">
        <v>18</v>
      </c>
      <c r="B162" s="644" t="s">
        <v>1580</v>
      </c>
      <c r="C162" s="327"/>
      <c r="D162" s="326"/>
      <c r="E162" s="326"/>
      <c r="F162" s="326" t="s">
        <v>890</v>
      </c>
      <c r="G162" s="327" t="s">
        <v>1581</v>
      </c>
      <c r="H162" s="681">
        <v>46000</v>
      </c>
      <c r="I162" s="681">
        <v>32199.999999999996</v>
      </c>
      <c r="J162" s="681"/>
      <c r="K162" s="681"/>
      <c r="L162" s="681"/>
      <c r="M162" s="681"/>
      <c r="N162" s="681">
        <v>28000</v>
      </c>
      <c r="O162" s="681"/>
      <c r="P162" s="681"/>
      <c r="Q162" s="681"/>
      <c r="R162" s="681"/>
      <c r="S162" s="681"/>
      <c r="T162" s="681">
        <v>15000</v>
      </c>
      <c r="U162" s="681">
        <f>10000+5000</f>
        <v>15000</v>
      </c>
      <c r="V162" s="681"/>
      <c r="W162" s="625">
        <f t="shared" si="39"/>
        <v>15000</v>
      </c>
      <c r="X162" s="625">
        <f t="shared" si="40"/>
        <v>13000</v>
      </c>
      <c r="Y162" s="681">
        <v>13000</v>
      </c>
      <c r="Z162" s="681">
        <v>13000</v>
      </c>
      <c r="AA162" s="645">
        <f t="shared" si="42"/>
        <v>0.86956521739130443</v>
      </c>
      <c r="AB162" s="646">
        <v>1</v>
      </c>
      <c r="AC162" s="682"/>
      <c r="AD162" s="632"/>
      <c r="AE162" s="660"/>
      <c r="AF162" s="660"/>
      <c r="AG162" s="660"/>
      <c r="AN162" s="660"/>
      <c r="BR162" s="663"/>
      <c r="BS162" s="663"/>
    </row>
    <row r="163" spans="1:71" s="661" customFormat="1" ht="57.75" customHeight="1">
      <c r="A163" s="622">
        <v>19</v>
      </c>
      <c r="B163" s="644" t="s">
        <v>1582</v>
      </c>
      <c r="C163" s="327"/>
      <c r="D163" s="326"/>
      <c r="E163" s="326"/>
      <c r="F163" s="326" t="s">
        <v>1557</v>
      </c>
      <c r="G163" s="327" t="s">
        <v>1583</v>
      </c>
      <c r="H163" s="681">
        <v>79945.5</v>
      </c>
      <c r="I163" s="681">
        <v>56000</v>
      </c>
      <c r="J163" s="681"/>
      <c r="K163" s="681"/>
      <c r="L163" s="681"/>
      <c r="M163" s="681"/>
      <c r="N163" s="681">
        <v>50000</v>
      </c>
      <c r="O163" s="681"/>
      <c r="P163" s="681"/>
      <c r="Q163" s="681"/>
      <c r="R163" s="681"/>
      <c r="S163" s="681"/>
      <c r="T163" s="681">
        <v>17000</v>
      </c>
      <c r="U163" s="681">
        <v>17000</v>
      </c>
      <c r="V163" s="681"/>
      <c r="W163" s="625">
        <f t="shared" si="39"/>
        <v>17000</v>
      </c>
      <c r="X163" s="625">
        <f t="shared" si="40"/>
        <v>33000</v>
      </c>
      <c r="Y163" s="681">
        <f>X163</f>
        <v>33000</v>
      </c>
      <c r="Z163" s="681">
        <v>33000</v>
      </c>
      <c r="AA163" s="645">
        <f t="shared" si="42"/>
        <v>0.8928571428571429</v>
      </c>
      <c r="AB163" s="646">
        <v>1</v>
      </c>
      <c r="AC163" s="682"/>
      <c r="AD163" s="632"/>
      <c r="AE163" s="660"/>
      <c r="AF163" s="660"/>
      <c r="AG163" s="660"/>
      <c r="AN163" s="660"/>
      <c r="BR163" s="663"/>
      <c r="BS163" s="663"/>
    </row>
    <row r="164" spans="1:71" s="661" customFormat="1" ht="90.75" customHeight="1">
      <c r="A164" s="658">
        <v>20</v>
      </c>
      <c r="B164" s="644" t="s">
        <v>1584</v>
      </c>
      <c r="C164" s="327"/>
      <c r="D164" s="326"/>
      <c r="E164" s="326"/>
      <c r="F164" s="326" t="s">
        <v>831</v>
      </c>
      <c r="G164" s="327" t="s">
        <v>1585</v>
      </c>
      <c r="H164" s="659">
        <v>96000</v>
      </c>
      <c r="I164" s="659">
        <v>67200</v>
      </c>
      <c r="J164" s="681"/>
      <c r="K164" s="681"/>
      <c r="L164" s="681"/>
      <c r="M164" s="681"/>
      <c r="N164" s="681">
        <v>54000</v>
      </c>
      <c r="O164" s="681"/>
      <c r="P164" s="681"/>
      <c r="Q164" s="681"/>
      <c r="R164" s="681"/>
      <c r="S164" s="681"/>
      <c r="T164" s="681">
        <v>21000</v>
      </c>
      <c r="U164" s="681">
        <v>21000</v>
      </c>
      <c r="V164" s="681"/>
      <c r="W164" s="625">
        <f>K164+O164+R164+S164+T164</f>
        <v>21000</v>
      </c>
      <c r="X164" s="625">
        <f>N164-O164-R164-S164-T164</f>
        <v>33000</v>
      </c>
      <c r="Y164" s="681">
        <f>X164</f>
        <v>33000</v>
      </c>
      <c r="Z164" s="681">
        <v>33000</v>
      </c>
      <c r="AA164" s="645">
        <f>(W164+Y164)/I164</f>
        <v>0.8035714285714286</v>
      </c>
      <c r="AB164" s="646">
        <v>1</v>
      </c>
      <c r="AC164" s="682"/>
      <c r="AD164" s="632"/>
      <c r="AE164" s="660"/>
      <c r="AF164" s="660"/>
      <c r="AG164" s="660"/>
      <c r="AN164" s="660"/>
      <c r="BR164" s="663"/>
      <c r="BS164" s="663"/>
    </row>
    <row r="165" spans="1:71" s="661" customFormat="1" ht="85.5" customHeight="1">
      <c r="A165" s="622">
        <v>21</v>
      </c>
      <c r="B165" s="644" t="s">
        <v>1586</v>
      </c>
      <c r="C165" s="327"/>
      <c r="D165" s="326"/>
      <c r="E165" s="326"/>
      <c r="F165" s="326" t="s">
        <v>1441</v>
      </c>
      <c r="G165" s="327" t="s">
        <v>1587</v>
      </c>
      <c r="H165" s="681">
        <v>83000</v>
      </c>
      <c r="I165" s="681">
        <v>58099.999999999993</v>
      </c>
      <c r="J165" s="681"/>
      <c r="K165" s="681"/>
      <c r="L165" s="681"/>
      <c r="M165" s="681"/>
      <c r="N165" s="681">
        <v>48000</v>
      </c>
      <c r="O165" s="681"/>
      <c r="P165" s="681"/>
      <c r="Q165" s="681"/>
      <c r="R165" s="681"/>
      <c r="S165" s="681"/>
      <c r="T165" s="681">
        <v>18000</v>
      </c>
      <c r="U165" s="681">
        <v>18000</v>
      </c>
      <c r="V165" s="681"/>
      <c r="W165" s="625">
        <f>K165+O165+R165+S165+T165</f>
        <v>18000</v>
      </c>
      <c r="X165" s="625">
        <f>N165-O165-R165-S165-T165</f>
        <v>30000</v>
      </c>
      <c r="Y165" s="681">
        <f>X165</f>
        <v>30000</v>
      </c>
      <c r="Z165" s="681">
        <v>30000</v>
      </c>
      <c r="AA165" s="645">
        <f>(W165+Y165)/I165</f>
        <v>0.82616179001721179</v>
      </c>
      <c r="AB165" s="646">
        <v>1</v>
      </c>
      <c r="AC165" s="682"/>
      <c r="AD165" s="632"/>
      <c r="AE165" s="660"/>
      <c r="AF165" s="660"/>
      <c r="AG165" s="660"/>
      <c r="AN165" s="660"/>
      <c r="BR165" s="663"/>
      <c r="BS165" s="663"/>
    </row>
    <row r="166" spans="1:71" s="661" customFormat="1" ht="70.5" customHeight="1">
      <c r="A166" s="658">
        <v>22</v>
      </c>
      <c r="B166" s="644" t="s">
        <v>1588</v>
      </c>
      <c r="C166" s="327"/>
      <c r="D166" s="326"/>
      <c r="E166" s="326"/>
      <c r="F166" s="326" t="s">
        <v>1441</v>
      </c>
      <c r="G166" s="327" t="s">
        <v>1589</v>
      </c>
      <c r="H166" s="681">
        <v>43300</v>
      </c>
      <c r="I166" s="681">
        <v>30300</v>
      </c>
      <c r="J166" s="681"/>
      <c r="K166" s="681"/>
      <c r="L166" s="681"/>
      <c r="M166" s="681"/>
      <c r="N166" s="681">
        <v>27000</v>
      </c>
      <c r="O166" s="681"/>
      <c r="P166" s="681"/>
      <c r="Q166" s="681"/>
      <c r="R166" s="681"/>
      <c r="S166" s="681"/>
      <c r="T166" s="681">
        <v>10000</v>
      </c>
      <c r="U166" s="681">
        <v>10000</v>
      </c>
      <c r="V166" s="681"/>
      <c r="W166" s="625">
        <f>K166+O166+R166+S166+T166</f>
        <v>10000</v>
      </c>
      <c r="X166" s="625">
        <f>N166-O166-R166-S166-T166</f>
        <v>17000</v>
      </c>
      <c r="Y166" s="681">
        <f>X166</f>
        <v>17000</v>
      </c>
      <c r="Z166" s="681">
        <v>17000</v>
      </c>
      <c r="AA166" s="645">
        <f>(W166+Y166)/I166</f>
        <v>0.8910891089108911</v>
      </c>
      <c r="AB166" s="646">
        <v>1</v>
      </c>
      <c r="AC166" s="682"/>
      <c r="AD166" s="632"/>
      <c r="AE166" s="660"/>
      <c r="AF166" s="660"/>
      <c r="AG166" s="660"/>
      <c r="AN166" s="660"/>
      <c r="BR166" s="663"/>
      <c r="BS166" s="663"/>
    </row>
    <row r="167" spans="1:71" s="661" customFormat="1" ht="82.5" customHeight="1">
      <c r="A167" s="622">
        <v>23</v>
      </c>
      <c r="B167" s="644" t="s">
        <v>1590</v>
      </c>
      <c r="C167" s="327"/>
      <c r="D167" s="326"/>
      <c r="E167" s="326"/>
      <c r="F167" s="326" t="s">
        <v>1396</v>
      </c>
      <c r="G167" s="327" t="s">
        <v>1591</v>
      </c>
      <c r="H167" s="681">
        <v>55000</v>
      </c>
      <c r="I167" s="681">
        <v>38500</v>
      </c>
      <c r="J167" s="681"/>
      <c r="K167" s="681"/>
      <c r="L167" s="681"/>
      <c r="M167" s="681"/>
      <c r="N167" s="681">
        <v>32000</v>
      </c>
      <c r="O167" s="681"/>
      <c r="P167" s="681"/>
      <c r="Q167" s="681"/>
      <c r="R167" s="681"/>
      <c r="S167" s="681"/>
      <c r="T167" s="681">
        <v>12000</v>
      </c>
      <c r="U167" s="681">
        <v>12000</v>
      </c>
      <c r="V167" s="681"/>
      <c r="W167" s="625">
        <f>K167+O167+R167+S167+T167</f>
        <v>12000</v>
      </c>
      <c r="X167" s="625">
        <f>N167-O167-R167-S167-T167</f>
        <v>20000</v>
      </c>
      <c r="Y167" s="681">
        <f>X167</f>
        <v>20000</v>
      </c>
      <c r="Z167" s="681">
        <v>20000</v>
      </c>
      <c r="AA167" s="645">
        <f>(W167+Y167)/I167</f>
        <v>0.83116883116883122</v>
      </c>
      <c r="AB167" s="646">
        <v>1</v>
      </c>
      <c r="AC167" s="294"/>
      <c r="AD167" s="632"/>
      <c r="AE167" s="660"/>
      <c r="AF167" s="660"/>
      <c r="AG167" s="660"/>
      <c r="AN167" s="660"/>
      <c r="BR167" s="663">
        <v>97848</v>
      </c>
      <c r="BS167" s="326" t="s">
        <v>1592</v>
      </c>
    </row>
    <row r="168" spans="1:71" s="610" customFormat="1">
      <c r="A168" s="651"/>
      <c r="B168" s="650"/>
      <c r="C168" s="327"/>
      <c r="D168" s="622"/>
      <c r="E168" s="622"/>
      <c r="F168" s="622"/>
      <c r="G168" s="624"/>
      <c r="H168" s="625"/>
      <c r="I168" s="625"/>
      <c r="J168" s="625"/>
      <c r="K168" s="625"/>
      <c r="L168" s="625"/>
      <c r="M168" s="625"/>
      <c r="N168" s="625"/>
      <c r="O168" s="625"/>
      <c r="P168" s="625"/>
      <c r="Q168" s="625"/>
      <c r="R168" s="625"/>
      <c r="S168" s="625"/>
      <c r="T168" s="625"/>
      <c r="U168" s="625"/>
      <c r="V168" s="625"/>
      <c r="W168" s="625"/>
      <c r="X168" s="625"/>
      <c r="Y168" s="625"/>
      <c r="Z168" s="625"/>
      <c r="AA168" s="645"/>
      <c r="AB168" s="646"/>
      <c r="AC168" s="305"/>
      <c r="AD168" s="626"/>
      <c r="AE168" s="617"/>
      <c r="AF168" s="626"/>
      <c r="AG168" s="626"/>
      <c r="AN168" s="626"/>
      <c r="BR168" s="618"/>
    </row>
    <row r="169" spans="1:71" s="666" customFormat="1" ht="49.5" customHeight="1">
      <c r="A169" s="368" t="s">
        <v>42</v>
      </c>
      <c r="B169" s="594" t="s">
        <v>1593</v>
      </c>
      <c r="C169" s="623"/>
      <c r="D169" s="611"/>
      <c r="E169" s="611"/>
      <c r="F169" s="611"/>
      <c r="G169" s="623"/>
      <c r="H169" s="629">
        <f>SUBTOTAL(9,H170:H204)</f>
        <v>9862001</v>
      </c>
      <c r="I169" s="629">
        <f>SUBTOTAL(9,I170:I204)</f>
        <v>9403897</v>
      </c>
      <c r="J169" s="629">
        <f>SUBTOTAL(9,J192:J204)</f>
        <v>0</v>
      </c>
      <c r="K169" s="629">
        <f>SUBTOTAL(9,K192:K204)</f>
        <v>0</v>
      </c>
      <c r="L169" s="629">
        <f>SUBTOTAL(9,L192:L204)</f>
        <v>0</v>
      </c>
      <c r="M169" s="629">
        <f>SUBTOTAL(9,M192:M204)</f>
        <v>0</v>
      </c>
      <c r="N169" s="629">
        <f>SUBTOTAL(9,N170:N204)</f>
        <v>2137000</v>
      </c>
      <c r="O169" s="629"/>
      <c r="P169" s="629"/>
      <c r="Q169" s="629"/>
      <c r="R169" s="629"/>
      <c r="S169" s="629"/>
      <c r="T169" s="629">
        <f>SUBTOTAL(9,T170:T204)</f>
        <v>0</v>
      </c>
      <c r="U169" s="629">
        <f>SUBTOTAL(9,U192:U199)</f>
        <v>0</v>
      </c>
      <c r="V169" s="629">
        <f>SUBTOTAL(9,V192:V199)</f>
        <v>0</v>
      </c>
      <c r="W169" s="629">
        <f>SUBTOTAL(9,W170:W204)</f>
        <v>0</v>
      </c>
      <c r="X169" s="629">
        <f>SUBTOTAL(9,X170:X204)</f>
        <v>2137000</v>
      </c>
      <c r="Y169" s="629">
        <f>SUBTOTAL(9,Y170:Y203)</f>
        <v>2127000</v>
      </c>
      <c r="Z169" s="629">
        <f>SUBTOTAL(9,Z170:Z199)</f>
        <v>1997000</v>
      </c>
      <c r="AA169" s="645"/>
      <c r="AB169" s="646"/>
      <c r="AC169" s="679"/>
      <c r="AD169" s="614"/>
      <c r="AE169" s="680"/>
      <c r="AF169" s="680"/>
      <c r="AG169" s="680"/>
      <c r="AN169" s="680"/>
      <c r="BR169" s="668"/>
      <c r="BS169" s="668"/>
    </row>
    <row r="170" spans="1:71" s="666" customFormat="1" ht="43.5" customHeight="1">
      <c r="A170" s="368" t="s">
        <v>14</v>
      </c>
      <c r="B170" s="594" t="s">
        <v>1594</v>
      </c>
      <c r="C170" s="623"/>
      <c r="D170" s="611"/>
      <c r="E170" s="611"/>
      <c r="F170" s="611"/>
      <c r="G170" s="623"/>
      <c r="H170" s="629">
        <f t="shared" ref="H170:N170" si="43">SUBTOTAL(9,H171:H191)</f>
        <v>690147</v>
      </c>
      <c r="I170" s="629">
        <f t="shared" si="43"/>
        <v>464147</v>
      </c>
      <c r="J170" s="629">
        <f t="shared" si="43"/>
        <v>0</v>
      </c>
      <c r="K170" s="629">
        <f t="shared" si="43"/>
        <v>0</v>
      </c>
      <c r="L170" s="629">
        <f t="shared" si="43"/>
        <v>0</v>
      </c>
      <c r="M170" s="629">
        <f t="shared" si="43"/>
        <v>0</v>
      </c>
      <c r="N170" s="629">
        <f t="shared" si="43"/>
        <v>237000</v>
      </c>
      <c r="O170" s="678"/>
      <c r="P170" s="678"/>
      <c r="Q170" s="678"/>
      <c r="R170" s="678"/>
      <c r="S170" s="678"/>
      <c r="T170" s="678"/>
      <c r="U170" s="678"/>
      <c r="V170" s="678"/>
      <c r="W170" s="629"/>
      <c r="X170" s="629">
        <f>SUBTOTAL(9,X171:X191)</f>
        <v>237000</v>
      </c>
      <c r="Y170" s="629">
        <f>SUBTOTAL(9,Y171:Y191)</f>
        <v>237000</v>
      </c>
      <c r="Z170" s="629">
        <f>SUBTOTAL(9,Z171:Z191)</f>
        <v>237000</v>
      </c>
      <c r="AA170" s="629"/>
      <c r="AB170" s="635"/>
      <c r="AC170" s="679"/>
      <c r="AD170" s="614"/>
      <c r="AE170" s="680"/>
      <c r="AF170" s="680"/>
      <c r="AG170" s="680"/>
      <c r="AN170" s="680"/>
      <c r="BR170" s="668"/>
      <c r="BS170" s="668"/>
    </row>
    <row r="171" spans="1:71" s="765" customFormat="1" ht="30.75" customHeight="1">
      <c r="A171" s="679"/>
      <c r="B171" s="677" t="s">
        <v>1382</v>
      </c>
      <c r="C171" s="758"/>
      <c r="D171" s="296"/>
      <c r="E171" s="296"/>
      <c r="F171" s="296"/>
      <c r="G171" s="758"/>
      <c r="H171" s="759"/>
      <c r="I171" s="759"/>
      <c r="J171" s="759"/>
      <c r="K171" s="759"/>
      <c r="L171" s="759"/>
      <c r="M171" s="759"/>
      <c r="N171" s="759"/>
      <c r="O171" s="759"/>
      <c r="P171" s="759"/>
      <c r="Q171" s="759"/>
      <c r="R171" s="759"/>
      <c r="S171" s="759"/>
      <c r="T171" s="759"/>
      <c r="U171" s="759"/>
      <c r="V171" s="759"/>
      <c r="W171" s="760"/>
      <c r="X171" s="761"/>
      <c r="Y171" s="759"/>
      <c r="Z171" s="759"/>
      <c r="AA171" s="762"/>
      <c r="AB171" s="763"/>
      <c r="AC171" s="679"/>
      <c r="AD171" s="297"/>
      <c r="AE171" s="764"/>
      <c r="AF171" s="764"/>
      <c r="AG171" s="764"/>
      <c r="AN171" s="764"/>
      <c r="BR171" s="766"/>
      <c r="BS171" s="766"/>
    </row>
    <row r="172" spans="1:71" s="666" customFormat="1" ht="62.25" customHeight="1">
      <c r="A172" s="658">
        <v>1</v>
      </c>
      <c r="B172" s="644" t="s">
        <v>992</v>
      </c>
      <c r="C172" s="623"/>
      <c r="D172" s="611"/>
      <c r="E172" s="611"/>
      <c r="F172" s="326" t="s">
        <v>871</v>
      </c>
      <c r="G172" s="767" t="s">
        <v>993</v>
      </c>
      <c r="H172" s="751">
        <v>79000</v>
      </c>
      <c r="I172" s="681">
        <f>H172</f>
        <v>79000</v>
      </c>
      <c r="J172" s="681"/>
      <c r="K172" s="681"/>
      <c r="L172" s="681"/>
      <c r="M172" s="681"/>
      <c r="N172" s="681">
        <f>79000-29000</f>
        <v>50000</v>
      </c>
      <c r="O172" s="681"/>
      <c r="P172" s="678"/>
      <c r="Q172" s="678"/>
      <c r="R172" s="678"/>
      <c r="S172" s="678"/>
      <c r="T172" s="678"/>
      <c r="U172" s="678"/>
      <c r="V172" s="678"/>
      <c r="W172" s="629"/>
      <c r="X172" s="625">
        <f>N172-O172-R172-S172-T172</f>
        <v>50000</v>
      </c>
      <c r="Y172" s="681">
        <v>50000</v>
      </c>
      <c r="Z172" s="681">
        <v>50000</v>
      </c>
      <c r="AA172" s="645">
        <f>(W172+Y172)/I172</f>
        <v>0.63291139240506333</v>
      </c>
      <c r="AB172" s="646">
        <v>1</v>
      </c>
      <c r="AC172" s="331"/>
      <c r="AD172" s="614"/>
      <c r="AE172" s="680"/>
      <c r="AF172" s="680"/>
      <c r="AG172" s="680"/>
      <c r="AN172" s="680"/>
      <c r="BR172" s="668" t="s">
        <v>1595</v>
      </c>
      <c r="BS172" s="668"/>
    </row>
    <row r="173" spans="1:71" s="666" customFormat="1" ht="73.5" customHeight="1">
      <c r="A173" s="658">
        <v>2</v>
      </c>
      <c r="B173" s="644" t="s">
        <v>1596</v>
      </c>
      <c r="C173" s="326" t="s">
        <v>978</v>
      </c>
      <c r="D173" s="326" t="s">
        <v>1597</v>
      </c>
      <c r="E173" s="751">
        <v>165000</v>
      </c>
      <c r="F173" s="326" t="s">
        <v>978</v>
      </c>
      <c r="G173" s="326" t="s">
        <v>1598</v>
      </c>
      <c r="H173" s="751">
        <v>165000</v>
      </c>
      <c r="I173" s="751">
        <v>70000</v>
      </c>
      <c r="J173" s="681"/>
      <c r="K173" s="681"/>
      <c r="L173" s="681"/>
      <c r="M173" s="681"/>
      <c r="N173" s="681">
        <v>22000</v>
      </c>
      <c r="O173" s="681"/>
      <c r="P173" s="678"/>
      <c r="Q173" s="678"/>
      <c r="R173" s="678"/>
      <c r="S173" s="678"/>
      <c r="T173" s="678"/>
      <c r="U173" s="678"/>
      <c r="V173" s="678"/>
      <c r="W173" s="629"/>
      <c r="X173" s="625">
        <f>N173-O173-R173-S173-T173</f>
        <v>22000</v>
      </c>
      <c r="Y173" s="681">
        <f>X173</f>
        <v>22000</v>
      </c>
      <c r="Z173" s="681">
        <v>22000</v>
      </c>
      <c r="AA173" s="645">
        <f>(W173+Y173)/I173</f>
        <v>0.31428571428571428</v>
      </c>
      <c r="AB173" s="646">
        <v>1</v>
      </c>
      <c r="AC173" s="679"/>
      <c r="AD173" s="614"/>
      <c r="AE173" s="680"/>
      <c r="AF173" s="680"/>
      <c r="AG173" s="680"/>
      <c r="AN173" s="680"/>
      <c r="BR173" s="668"/>
      <c r="BS173" s="668"/>
    </row>
    <row r="174" spans="1:71" s="666" customFormat="1" ht="16.5" customHeight="1">
      <c r="A174" s="368"/>
      <c r="B174" s="594"/>
      <c r="C174" s="623"/>
      <c r="D174" s="611"/>
      <c r="E174" s="611"/>
      <c r="F174" s="611"/>
      <c r="G174" s="623"/>
      <c r="H174" s="678"/>
      <c r="I174" s="681"/>
      <c r="J174" s="681"/>
      <c r="K174" s="681"/>
      <c r="L174" s="681"/>
      <c r="M174" s="681"/>
      <c r="N174" s="681"/>
      <c r="O174" s="681"/>
      <c r="P174" s="678"/>
      <c r="Q174" s="678"/>
      <c r="R174" s="678"/>
      <c r="S174" s="678"/>
      <c r="T174" s="678"/>
      <c r="U174" s="678"/>
      <c r="V174" s="678"/>
      <c r="W174" s="629"/>
      <c r="X174" s="625"/>
      <c r="Y174" s="678"/>
      <c r="Z174" s="678"/>
      <c r="AA174" s="645"/>
      <c r="AB174" s="646"/>
      <c r="AC174" s="679"/>
      <c r="AD174" s="614"/>
      <c r="AE174" s="680"/>
      <c r="AF174" s="680"/>
      <c r="AG174" s="680"/>
      <c r="AN174" s="680"/>
      <c r="BR174" s="668"/>
      <c r="BS174" s="668"/>
    </row>
    <row r="175" spans="1:71" s="765" customFormat="1" ht="45" customHeight="1">
      <c r="A175" s="679"/>
      <c r="B175" s="713" t="s">
        <v>1423</v>
      </c>
      <c r="C175" s="758"/>
      <c r="D175" s="296"/>
      <c r="E175" s="296"/>
      <c r="F175" s="296"/>
      <c r="G175" s="758"/>
      <c r="H175" s="759"/>
      <c r="I175" s="768"/>
      <c r="J175" s="768"/>
      <c r="K175" s="768"/>
      <c r="L175" s="768"/>
      <c r="M175" s="768"/>
      <c r="N175" s="768"/>
      <c r="O175" s="768"/>
      <c r="P175" s="759"/>
      <c r="Q175" s="759"/>
      <c r="R175" s="759"/>
      <c r="S175" s="759"/>
      <c r="T175" s="759"/>
      <c r="U175" s="759"/>
      <c r="V175" s="759"/>
      <c r="W175" s="760"/>
      <c r="X175" s="761"/>
      <c r="Y175" s="759"/>
      <c r="Z175" s="759"/>
      <c r="AA175" s="762"/>
      <c r="AB175" s="763"/>
      <c r="AC175" s="679"/>
      <c r="AD175" s="297"/>
      <c r="AE175" s="764"/>
      <c r="AF175" s="764"/>
      <c r="AG175" s="764"/>
      <c r="AN175" s="764"/>
      <c r="BR175" s="766"/>
      <c r="BS175" s="766"/>
    </row>
    <row r="176" spans="1:71" s="666" customFormat="1" ht="77.25" customHeight="1">
      <c r="A176" s="658">
        <v>1</v>
      </c>
      <c r="B176" s="644" t="s">
        <v>1599</v>
      </c>
      <c r="C176" s="623"/>
      <c r="D176" s="611"/>
      <c r="E176" s="611"/>
      <c r="F176" s="326" t="s">
        <v>871</v>
      </c>
      <c r="G176" s="326" t="s">
        <v>1600</v>
      </c>
      <c r="H176" s="654">
        <v>120000</v>
      </c>
      <c r="I176" s="681">
        <v>84000</v>
      </c>
      <c r="J176" s="681"/>
      <c r="K176" s="681"/>
      <c r="L176" s="681"/>
      <c r="M176" s="681"/>
      <c r="N176" s="681">
        <v>26000</v>
      </c>
      <c r="O176" s="681"/>
      <c r="P176" s="678"/>
      <c r="Q176" s="678"/>
      <c r="R176" s="678"/>
      <c r="S176" s="678"/>
      <c r="T176" s="678"/>
      <c r="U176" s="678"/>
      <c r="V176" s="678"/>
      <c r="W176" s="629"/>
      <c r="X176" s="625">
        <f>N176-O176-R176-S176-T176</f>
        <v>26000</v>
      </c>
      <c r="Y176" s="681">
        <f>X176</f>
        <v>26000</v>
      </c>
      <c r="Z176" s="681">
        <v>26000</v>
      </c>
      <c r="AA176" s="645">
        <f>(W176+Y176)/I176</f>
        <v>0.30952380952380953</v>
      </c>
      <c r="AB176" s="646">
        <v>1</v>
      </c>
      <c r="AC176" s="679"/>
      <c r="AD176" s="614"/>
      <c r="AE176" s="680"/>
      <c r="AF176" s="680"/>
      <c r="AG176" s="680"/>
      <c r="AN176" s="680"/>
      <c r="BR176" s="668"/>
      <c r="BS176" s="668"/>
    </row>
    <row r="177" spans="1:71" s="666" customFormat="1" ht="68.25" customHeight="1">
      <c r="A177" s="658">
        <v>2</v>
      </c>
      <c r="B177" s="644" t="s">
        <v>1601</v>
      </c>
      <c r="C177" s="623"/>
      <c r="D177" s="611"/>
      <c r="E177" s="611"/>
      <c r="F177" s="326" t="s">
        <v>967</v>
      </c>
      <c r="G177" s="326" t="s">
        <v>1602</v>
      </c>
      <c r="H177" s="654">
        <v>48000</v>
      </c>
      <c r="I177" s="681">
        <v>48000</v>
      </c>
      <c r="J177" s="681"/>
      <c r="K177" s="681"/>
      <c r="L177" s="681"/>
      <c r="M177" s="681"/>
      <c r="N177" s="681">
        <v>20000</v>
      </c>
      <c r="O177" s="681"/>
      <c r="P177" s="678"/>
      <c r="Q177" s="678"/>
      <c r="R177" s="678"/>
      <c r="S177" s="678"/>
      <c r="T177" s="678"/>
      <c r="U177" s="678"/>
      <c r="V177" s="678"/>
      <c r="W177" s="629"/>
      <c r="X177" s="625">
        <f>N177-O177-R177-S177-T177</f>
        <v>20000</v>
      </c>
      <c r="Y177" s="681">
        <f>X177</f>
        <v>20000</v>
      </c>
      <c r="Z177" s="681">
        <v>20000</v>
      </c>
      <c r="AA177" s="645">
        <f>(W177+Y177)/I177</f>
        <v>0.41666666666666669</v>
      </c>
      <c r="AB177" s="646">
        <v>1</v>
      </c>
      <c r="AC177" s="679"/>
      <c r="AD177" s="614"/>
      <c r="AE177" s="680"/>
      <c r="AF177" s="680"/>
      <c r="AG177" s="680"/>
      <c r="AN177" s="680"/>
      <c r="BR177" s="668"/>
      <c r="BS177" s="668"/>
    </row>
    <row r="178" spans="1:71" s="666" customFormat="1" ht="18" customHeight="1">
      <c r="A178" s="658"/>
      <c r="B178" s="644"/>
      <c r="C178" s="623"/>
      <c r="D178" s="611"/>
      <c r="E178" s="611"/>
      <c r="F178" s="326"/>
      <c r="G178" s="326"/>
      <c r="H178" s="654"/>
      <c r="I178" s="681"/>
      <c r="J178" s="681"/>
      <c r="K178" s="681"/>
      <c r="L178" s="681"/>
      <c r="M178" s="681"/>
      <c r="N178" s="681"/>
      <c r="O178" s="681"/>
      <c r="P178" s="678"/>
      <c r="Q178" s="678"/>
      <c r="R178" s="678"/>
      <c r="S178" s="678"/>
      <c r="T178" s="678"/>
      <c r="U178" s="678"/>
      <c r="V178" s="678"/>
      <c r="W178" s="629"/>
      <c r="X178" s="625"/>
      <c r="Y178" s="678"/>
      <c r="Z178" s="678"/>
      <c r="AA178" s="645"/>
      <c r="AB178" s="646"/>
      <c r="AC178" s="679"/>
      <c r="AD178" s="614"/>
      <c r="AE178" s="680"/>
      <c r="AF178" s="680"/>
      <c r="AG178" s="680"/>
      <c r="AN178" s="680"/>
      <c r="BR178" s="668"/>
      <c r="BS178" s="668"/>
    </row>
    <row r="179" spans="1:71" s="765" customFormat="1" ht="24.75" customHeight="1">
      <c r="A179" s="679"/>
      <c r="B179" s="677" t="s">
        <v>1603</v>
      </c>
      <c r="C179" s="758"/>
      <c r="D179" s="296"/>
      <c r="E179" s="296"/>
      <c r="F179" s="296"/>
      <c r="G179" s="758"/>
      <c r="H179" s="759"/>
      <c r="I179" s="768"/>
      <c r="J179" s="768"/>
      <c r="K179" s="768"/>
      <c r="L179" s="768"/>
      <c r="M179" s="768"/>
      <c r="N179" s="768"/>
      <c r="O179" s="768"/>
      <c r="P179" s="759"/>
      <c r="Q179" s="759"/>
      <c r="R179" s="759"/>
      <c r="S179" s="759"/>
      <c r="T179" s="759"/>
      <c r="U179" s="759"/>
      <c r="V179" s="759"/>
      <c r="W179" s="760"/>
      <c r="X179" s="761"/>
      <c r="Y179" s="759"/>
      <c r="Z179" s="759"/>
      <c r="AA179" s="762"/>
      <c r="AB179" s="763"/>
      <c r="AC179" s="679"/>
      <c r="AD179" s="297"/>
      <c r="AE179" s="764"/>
      <c r="AF179" s="764"/>
      <c r="AG179" s="764"/>
      <c r="AN179" s="764"/>
      <c r="BR179" s="766"/>
      <c r="BS179" s="766"/>
    </row>
    <row r="180" spans="1:71" s="666" customFormat="1" ht="74.25" customHeight="1">
      <c r="A180" s="658">
        <v>1</v>
      </c>
      <c r="B180" s="644" t="s">
        <v>1604</v>
      </c>
      <c r="C180" s="623"/>
      <c r="D180" s="611"/>
      <c r="E180" s="611"/>
      <c r="F180" s="326" t="s">
        <v>1605</v>
      </c>
      <c r="G180" s="651" t="s">
        <v>1606</v>
      </c>
      <c r="H180" s="681">
        <v>7347</v>
      </c>
      <c r="I180" s="681">
        <f>H180</f>
        <v>7347</v>
      </c>
      <c r="J180" s="681"/>
      <c r="K180" s="681"/>
      <c r="L180" s="681"/>
      <c r="M180" s="681"/>
      <c r="N180" s="681">
        <v>4000</v>
      </c>
      <c r="O180" s="678"/>
      <c r="P180" s="678"/>
      <c r="Q180" s="678"/>
      <c r="R180" s="678"/>
      <c r="S180" s="678"/>
      <c r="T180" s="678"/>
      <c r="U180" s="678"/>
      <c r="V180" s="678"/>
      <c r="W180" s="629"/>
      <c r="X180" s="625">
        <f>N180-O180-R180-S180-T180</f>
        <v>4000</v>
      </c>
      <c r="Y180" s="681">
        <f>X180</f>
        <v>4000</v>
      </c>
      <c r="Z180" s="681">
        <v>4000</v>
      </c>
      <c r="AA180" s="645">
        <f>(W180+Y180)/I180</f>
        <v>0.54443990744521575</v>
      </c>
      <c r="AB180" s="646">
        <v>1</v>
      </c>
      <c r="AC180" s="368"/>
      <c r="AD180" s="614"/>
      <c r="AE180" s="680"/>
      <c r="AF180" s="680"/>
      <c r="AG180" s="680"/>
      <c r="AN180" s="680"/>
      <c r="BR180" s="668"/>
      <c r="BS180" s="668"/>
    </row>
    <row r="181" spans="1:71" s="666" customFormat="1" ht="17.25" customHeight="1">
      <c r="A181" s="368"/>
      <c r="B181" s="594"/>
      <c r="C181" s="623"/>
      <c r="D181" s="611"/>
      <c r="E181" s="611"/>
      <c r="F181" s="611"/>
      <c r="G181" s="623"/>
      <c r="H181" s="678"/>
      <c r="I181" s="678"/>
      <c r="J181" s="678"/>
      <c r="K181" s="678"/>
      <c r="L181" s="678"/>
      <c r="M181" s="678"/>
      <c r="N181" s="678"/>
      <c r="O181" s="678"/>
      <c r="P181" s="678"/>
      <c r="Q181" s="678"/>
      <c r="R181" s="678"/>
      <c r="S181" s="678"/>
      <c r="T181" s="678"/>
      <c r="U181" s="678"/>
      <c r="V181" s="678"/>
      <c r="W181" s="629"/>
      <c r="X181" s="625"/>
      <c r="Y181" s="678"/>
      <c r="Z181" s="678"/>
      <c r="AA181" s="645"/>
      <c r="AB181" s="646"/>
      <c r="AC181" s="679"/>
      <c r="AD181" s="614"/>
      <c r="AE181" s="680"/>
      <c r="AF181" s="680"/>
      <c r="AG181" s="680"/>
      <c r="AN181" s="680"/>
      <c r="BR181" s="668"/>
      <c r="BS181" s="668"/>
    </row>
    <row r="182" spans="1:71" s="765" customFormat="1" ht="21" customHeight="1">
      <c r="A182" s="679"/>
      <c r="B182" s="677" t="s">
        <v>1607</v>
      </c>
      <c r="C182" s="758"/>
      <c r="D182" s="296"/>
      <c r="E182" s="296"/>
      <c r="F182" s="296"/>
      <c r="G182" s="758"/>
      <c r="H182" s="759"/>
      <c r="I182" s="759"/>
      <c r="J182" s="759"/>
      <c r="K182" s="759"/>
      <c r="L182" s="759"/>
      <c r="M182" s="759"/>
      <c r="N182" s="759"/>
      <c r="O182" s="759"/>
      <c r="P182" s="759"/>
      <c r="Q182" s="759"/>
      <c r="R182" s="759"/>
      <c r="S182" s="759"/>
      <c r="T182" s="759"/>
      <c r="U182" s="759"/>
      <c r="V182" s="759"/>
      <c r="W182" s="760"/>
      <c r="X182" s="761"/>
      <c r="Y182" s="759"/>
      <c r="Z182" s="759"/>
      <c r="AA182" s="762"/>
      <c r="AB182" s="763"/>
      <c r="AC182" s="679"/>
      <c r="AD182" s="297"/>
      <c r="AE182" s="764"/>
      <c r="AF182" s="764"/>
      <c r="AG182" s="764"/>
      <c r="AN182" s="764"/>
      <c r="BR182" s="766"/>
      <c r="BS182" s="766"/>
    </row>
    <row r="183" spans="1:71" s="661" customFormat="1" ht="72.75" customHeight="1">
      <c r="A183" s="658">
        <v>1</v>
      </c>
      <c r="B183" s="750" t="s">
        <v>1608</v>
      </c>
      <c r="C183" s="327"/>
      <c r="D183" s="326"/>
      <c r="E183" s="326"/>
      <c r="F183" s="326" t="s">
        <v>1240</v>
      </c>
      <c r="G183" s="326" t="s">
        <v>1609</v>
      </c>
      <c r="H183" s="659">
        <v>90000</v>
      </c>
      <c r="I183" s="681">
        <v>45000</v>
      </c>
      <c r="J183" s="681"/>
      <c r="K183" s="681"/>
      <c r="L183" s="681"/>
      <c r="M183" s="681"/>
      <c r="N183" s="681">
        <v>45000</v>
      </c>
      <c r="O183" s="681"/>
      <c r="P183" s="681"/>
      <c r="Q183" s="681"/>
      <c r="R183" s="681"/>
      <c r="S183" s="681"/>
      <c r="T183" s="681"/>
      <c r="U183" s="681"/>
      <c r="V183" s="681"/>
      <c r="W183" s="625"/>
      <c r="X183" s="625">
        <f t="shared" ref="X183:X191" si="44">N183-O183-R183-S183-T183</f>
        <v>45000</v>
      </c>
      <c r="Y183" s="681">
        <f t="shared" ref="Y183:Y191" si="45">X183</f>
        <v>45000</v>
      </c>
      <c r="Z183" s="681">
        <v>45000</v>
      </c>
      <c r="AA183" s="645">
        <f t="shared" ref="AA183:AA191" si="46">(W183+Y183)/I183</f>
        <v>1</v>
      </c>
      <c r="AB183" s="646">
        <v>1</v>
      </c>
      <c r="AC183" s="682"/>
      <c r="AD183" s="632"/>
      <c r="AE183" s="660"/>
      <c r="AF183" s="660"/>
      <c r="AG183" s="660"/>
      <c r="AN183" s="660"/>
      <c r="BR183" s="663"/>
      <c r="BS183" s="663"/>
    </row>
    <row r="184" spans="1:71" s="661" customFormat="1" ht="56.25" customHeight="1">
      <c r="A184" s="658">
        <v>2</v>
      </c>
      <c r="B184" s="750" t="s">
        <v>1610</v>
      </c>
      <c r="C184" s="327"/>
      <c r="D184" s="326"/>
      <c r="E184" s="326"/>
      <c r="F184" s="326" t="s">
        <v>1240</v>
      </c>
      <c r="G184" s="326" t="s">
        <v>1611</v>
      </c>
      <c r="H184" s="681">
        <v>50000</v>
      </c>
      <c r="I184" s="681">
        <v>20000</v>
      </c>
      <c r="J184" s="681"/>
      <c r="K184" s="681"/>
      <c r="L184" s="681"/>
      <c r="M184" s="681"/>
      <c r="N184" s="681">
        <v>20000</v>
      </c>
      <c r="O184" s="681"/>
      <c r="P184" s="681"/>
      <c r="Q184" s="681"/>
      <c r="R184" s="681"/>
      <c r="S184" s="681"/>
      <c r="T184" s="681"/>
      <c r="U184" s="681"/>
      <c r="V184" s="681"/>
      <c r="W184" s="625"/>
      <c r="X184" s="625">
        <f t="shared" si="44"/>
        <v>20000</v>
      </c>
      <c r="Y184" s="681">
        <f t="shared" si="45"/>
        <v>20000</v>
      </c>
      <c r="Z184" s="681">
        <v>20000</v>
      </c>
      <c r="AA184" s="645">
        <f t="shared" si="46"/>
        <v>1</v>
      </c>
      <c r="AB184" s="646">
        <v>1</v>
      </c>
      <c r="AC184" s="682"/>
      <c r="AD184" s="632"/>
      <c r="AE184" s="660"/>
      <c r="AF184" s="660"/>
      <c r="AG184" s="660"/>
      <c r="AN184" s="660"/>
      <c r="BR184" s="663"/>
      <c r="BS184" s="663"/>
    </row>
    <row r="185" spans="1:71" s="661" customFormat="1" ht="56.25" customHeight="1">
      <c r="A185" s="658">
        <v>3</v>
      </c>
      <c r="B185" s="750" t="s">
        <v>1612</v>
      </c>
      <c r="C185" s="327"/>
      <c r="D185" s="326"/>
      <c r="E185" s="326"/>
      <c r="F185" s="326" t="s">
        <v>1240</v>
      </c>
      <c r="G185" s="326" t="s">
        <v>1613</v>
      </c>
      <c r="H185" s="681">
        <v>40000</v>
      </c>
      <c r="I185" s="681">
        <v>20000</v>
      </c>
      <c r="J185" s="681"/>
      <c r="K185" s="681"/>
      <c r="L185" s="681"/>
      <c r="M185" s="681"/>
      <c r="N185" s="681">
        <v>20000</v>
      </c>
      <c r="O185" s="681"/>
      <c r="P185" s="681"/>
      <c r="Q185" s="681"/>
      <c r="R185" s="681"/>
      <c r="S185" s="681"/>
      <c r="T185" s="681"/>
      <c r="U185" s="681"/>
      <c r="V185" s="681"/>
      <c r="W185" s="625"/>
      <c r="X185" s="625">
        <f t="shared" si="44"/>
        <v>20000</v>
      </c>
      <c r="Y185" s="681">
        <f t="shared" si="45"/>
        <v>20000</v>
      </c>
      <c r="Z185" s="681">
        <v>20000</v>
      </c>
      <c r="AA185" s="645">
        <f t="shared" si="46"/>
        <v>1</v>
      </c>
      <c r="AB185" s="646">
        <v>1</v>
      </c>
      <c r="AC185" s="682"/>
      <c r="AD185" s="632"/>
      <c r="AE185" s="660"/>
      <c r="AF185" s="660"/>
      <c r="AG185" s="660"/>
      <c r="AN185" s="660"/>
      <c r="BR185" s="663"/>
      <c r="BS185" s="663"/>
    </row>
    <row r="186" spans="1:71" s="661" customFormat="1" ht="90" customHeight="1">
      <c r="A186" s="658">
        <v>4</v>
      </c>
      <c r="B186" s="644" t="s">
        <v>1614</v>
      </c>
      <c r="C186" s="327"/>
      <c r="D186" s="326"/>
      <c r="E186" s="326"/>
      <c r="F186" s="326" t="s">
        <v>1538</v>
      </c>
      <c r="G186" s="326" t="s">
        <v>1615</v>
      </c>
      <c r="H186" s="681">
        <v>13249</v>
      </c>
      <c r="I186" s="681">
        <f>H186</f>
        <v>13249</v>
      </c>
      <c r="J186" s="681"/>
      <c r="K186" s="681"/>
      <c r="L186" s="681"/>
      <c r="M186" s="681"/>
      <c r="N186" s="681">
        <v>5000</v>
      </c>
      <c r="O186" s="681"/>
      <c r="P186" s="681"/>
      <c r="Q186" s="681"/>
      <c r="R186" s="681"/>
      <c r="S186" s="681"/>
      <c r="T186" s="681"/>
      <c r="U186" s="681"/>
      <c r="V186" s="681"/>
      <c r="W186" s="625"/>
      <c r="X186" s="625">
        <f t="shared" si="44"/>
        <v>5000</v>
      </c>
      <c r="Y186" s="681">
        <f t="shared" si="45"/>
        <v>5000</v>
      </c>
      <c r="Z186" s="681">
        <v>5000</v>
      </c>
      <c r="AA186" s="645">
        <f t="shared" si="46"/>
        <v>0.37738697260170578</v>
      </c>
      <c r="AB186" s="646">
        <v>1</v>
      </c>
      <c r="AC186" s="658"/>
      <c r="AD186" s="632"/>
      <c r="AE186" s="660"/>
      <c r="AF186" s="660"/>
      <c r="AG186" s="660"/>
      <c r="AN186" s="660"/>
      <c r="BR186" s="663"/>
      <c r="BS186" s="663"/>
    </row>
    <row r="187" spans="1:71" s="666" customFormat="1" ht="84.95" customHeight="1">
      <c r="A187" s="658">
        <v>5</v>
      </c>
      <c r="B187" s="644" t="s">
        <v>1616</v>
      </c>
      <c r="C187" s="623"/>
      <c r="D187" s="611"/>
      <c r="E187" s="611"/>
      <c r="F187" s="326" t="s">
        <v>1538</v>
      </c>
      <c r="G187" s="326" t="s">
        <v>1617</v>
      </c>
      <c r="H187" s="681">
        <v>13914</v>
      </c>
      <c r="I187" s="681">
        <f>H187</f>
        <v>13914</v>
      </c>
      <c r="J187" s="678"/>
      <c r="K187" s="678"/>
      <c r="L187" s="678"/>
      <c r="M187" s="678"/>
      <c r="N187" s="681">
        <v>5000</v>
      </c>
      <c r="O187" s="678"/>
      <c r="P187" s="678"/>
      <c r="Q187" s="678"/>
      <c r="R187" s="678"/>
      <c r="S187" s="678"/>
      <c r="T187" s="678"/>
      <c r="U187" s="678"/>
      <c r="V187" s="678"/>
      <c r="W187" s="629"/>
      <c r="X187" s="625">
        <f t="shared" si="44"/>
        <v>5000</v>
      </c>
      <c r="Y187" s="681">
        <f t="shared" si="45"/>
        <v>5000</v>
      </c>
      <c r="Z187" s="681">
        <v>5000</v>
      </c>
      <c r="AA187" s="645">
        <f t="shared" si="46"/>
        <v>0.35935029466724161</v>
      </c>
      <c r="AB187" s="646">
        <v>1</v>
      </c>
      <c r="AC187" s="368"/>
      <c r="AD187" s="614"/>
      <c r="AE187" s="680"/>
      <c r="AF187" s="680"/>
      <c r="AG187" s="680"/>
      <c r="AN187" s="680"/>
      <c r="BR187" s="668"/>
      <c r="BS187" s="668"/>
    </row>
    <row r="188" spans="1:71" s="666" customFormat="1" ht="66" customHeight="1">
      <c r="A188" s="658">
        <v>6</v>
      </c>
      <c r="B188" s="769" t="s">
        <v>1618</v>
      </c>
      <c r="C188" s="623"/>
      <c r="D188" s="611"/>
      <c r="E188" s="611"/>
      <c r="F188" s="326" t="s">
        <v>528</v>
      </c>
      <c r="G188" s="326" t="s">
        <v>1619</v>
      </c>
      <c r="H188" s="751">
        <v>15000</v>
      </c>
      <c r="I188" s="681">
        <v>15000</v>
      </c>
      <c r="J188" s="678"/>
      <c r="K188" s="678"/>
      <c r="L188" s="678"/>
      <c r="M188" s="678"/>
      <c r="N188" s="681">
        <v>5000</v>
      </c>
      <c r="O188" s="678"/>
      <c r="P188" s="678"/>
      <c r="Q188" s="678"/>
      <c r="R188" s="678"/>
      <c r="S188" s="678"/>
      <c r="T188" s="678"/>
      <c r="U188" s="678"/>
      <c r="V188" s="678"/>
      <c r="W188" s="629"/>
      <c r="X188" s="625">
        <f t="shared" si="44"/>
        <v>5000</v>
      </c>
      <c r="Y188" s="681">
        <f t="shared" si="45"/>
        <v>5000</v>
      </c>
      <c r="Z188" s="681">
        <v>5000</v>
      </c>
      <c r="AA188" s="645">
        <f t="shared" si="46"/>
        <v>0.33333333333333331</v>
      </c>
      <c r="AB188" s="646">
        <v>1</v>
      </c>
      <c r="AC188" s="368"/>
      <c r="AD188" s="614"/>
      <c r="AE188" s="680"/>
      <c r="AF188" s="680"/>
      <c r="AG188" s="680"/>
      <c r="AN188" s="680"/>
      <c r="BR188" s="668"/>
      <c r="BS188" s="668"/>
    </row>
    <row r="189" spans="1:71" s="666" customFormat="1" ht="75.95" customHeight="1">
      <c r="A189" s="658">
        <v>7</v>
      </c>
      <c r="B189" s="770" t="s">
        <v>1620</v>
      </c>
      <c r="C189" s="623"/>
      <c r="D189" s="611"/>
      <c r="E189" s="611"/>
      <c r="F189" s="326" t="s">
        <v>528</v>
      </c>
      <c r="G189" s="326" t="s">
        <v>1621</v>
      </c>
      <c r="H189" s="751">
        <v>19101</v>
      </c>
      <c r="I189" s="681">
        <f>H189</f>
        <v>19101</v>
      </c>
      <c r="J189" s="678"/>
      <c r="K189" s="678"/>
      <c r="L189" s="678"/>
      <c r="M189" s="678"/>
      <c r="N189" s="681">
        <v>5000</v>
      </c>
      <c r="O189" s="678"/>
      <c r="P189" s="678"/>
      <c r="Q189" s="678"/>
      <c r="R189" s="678"/>
      <c r="S189" s="678"/>
      <c r="T189" s="678"/>
      <c r="U189" s="678"/>
      <c r="V189" s="678"/>
      <c r="W189" s="629"/>
      <c r="X189" s="625">
        <f t="shared" si="44"/>
        <v>5000</v>
      </c>
      <c r="Y189" s="681">
        <f t="shared" si="45"/>
        <v>5000</v>
      </c>
      <c r="Z189" s="681">
        <v>5000</v>
      </c>
      <c r="AA189" s="645">
        <f t="shared" si="46"/>
        <v>0.26176639966493903</v>
      </c>
      <c r="AB189" s="646">
        <v>1</v>
      </c>
      <c r="AC189" s="368"/>
      <c r="AD189" s="614"/>
      <c r="AE189" s="680"/>
      <c r="AF189" s="680"/>
      <c r="AG189" s="680"/>
      <c r="AN189" s="680"/>
      <c r="BR189" s="668"/>
      <c r="BS189" s="668"/>
    </row>
    <row r="190" spans="1:71" s="666" customFormat="1" ht="74.45" customHeight="1">
      <c r="A190" s="658">
        <v>8</v>
      </c>
      <c r="B190" s="770" t="s">
        <v>1622</v>
      </c>
      <c r="C190" s="623"/>
      <c r="D190" s="611"/>
      <c r="E190" s="611"/>
      <c r="F190" s="326" t="s">
        <v>528</v>
      </c>
      <c r="G190" s="326" t="s">
        <v>1623</v>
      </c>
      <c r="H190" s="751">
        <v>14536</v>
      </c>
      <c r="I190" s="681">
        <f>H190</f>
        <v>14536</v>
      </c>
      <c r="J190" s="678"/>
      <c r="K190" s="678"/>
      <c r="L190" s="678"/>
      <c r="M190" s="678"/>
      <c r="N190" s="681">
        <v>5000</v>
      </c>
      <c r="O190" s="678"/>
      <c r="P190" s="678"/>
      <c r="Q190" s="678"/>
      <c r="R190" s="678"/>
      <c r="S190" s="678"/>
      <c r="T190" s="678"/>
      <c r="U190" s="678"/>
      <c r="V190" s="678"/>
      <c r="W190" s="629"/>
      <c r="X190" s="625">
        <f t="shared" si="44"/>
        <v>5000</v>
      </c>
      <c r="Y190" s="681">
        <f t="shared" si="45"/>
        <v>5000</v>
      </c>
      <c r="Z190" s="681">
        <v>5000</v>
      </c>
      <c r="AA190" s="645">
        <f t="shared" si="46"/>
        <v>0.34397358282883872</v>
      </c>
      <c r="AB190" s="646">
        <v>1</v>
      </c>
      <c r="AC190" s="368"/>
      <c r="AD190" s="614"/>
      <c r="AE190" s="680"/>
      <c r="AF190" s="680"/>
      <c r="AG190" s="680"/>
      <c r="AN190" s="680"/>
      <c r="BR190" s="668"/>
      <c r="BS190" s="668"/>
    </row>
    <row r="191" spans="1:71" s="666" customFormat="1" ht="72.75" customHeight="1">
      <c r="A191" s="658">
        <v>9</v>
      </c>
      <c r="B191" s="650" t="s">
        <v>1624</v>
      </c>
      <c r="C191" s="623"/>
      <c r="D191" s="611"/>
      <c r="E191" s="611"/>
      <c r="F191" s="326" t="s">
        <v>528</v>
      </c>
      <c r="G191" s="326" t="s">
        <v>1625</v>
      </c>
      <c r="H191" s="751">
        <v>15000</v>
      </c>
      <c r="I191" s="681">
        <v>15000</v>
      </c>
      <c r="J191" s="678"/>
      <c r="K191" s="678"/>
      <c r="L191" s="678"/>
      <c r="M191" s="678"/>
      <c r="N191" s="681">
        <v>5000</v>
      </c>
      <c r="O191" s="678"/>
      <c r="P191" s="678"/>
      <c r="Q191" s="678"/>
      <c r="R191" s="678"/>
      <c r="S191" s="678"/>
      <c r="T191" s="678"/>
      <c r="U191" s="678"/>
      <c r="V191" s="678"/>
      <c r="W191" s="629"/>
      <c r="X191" s="625">
        <f t="shared" si="44"/>
        <v>5000</v>
      </c>
      <c r="Y191" s="681">
        <f t="shared" si="45"/>
        <v>5000</v>
      </c>
      <c r="Z191" s="681">
        <v>5000</v>
      </c>
      <c r="AA191" s="645">
        <f t="shared" si="46"/>
        <v>0.33333333333333331</v>
      </c>
      <c r="AB191" s="646">
        <v>1</v>
      </c>
      <c r="AC191" s="368"/>
      <c r="AD191" s="614"/>
      <c r="AE191" s="680"/>
      <c r="AF191" s="680"/>
      <c r="AG191" s="680"/>
      <c r="AN191" s="680"/>
      <c r="BR191" s="668" t="s">
        <v>1626</v>
      </c>
      <c r="BS191" s="668"/>
    </row>
    <row r="192" spans="1:71" s="666" customFormat="1" ht="60" customHeight="1">
      <c r="A192" s="368" t="s">
        <v>19</v>
      </c>
      <c r="B192" s="594" t="s">
        <v>1627</v>
      </c>
      <c r="C192" s="623"/>
      <c r="D192" s="611"/>
      <c r="E192" s="611"/>
      <c r="F192" s="611"/>
      <c r="G192" s="623"/>
      <c r="H192" s="678"/>
      <c r="I192" s="678"/>
      <c r="J192" s="678"/>
      <c r="K192" s="678"/>
      <c r="L192" s="678"/>
      <c r="M192" s="678"/>
      <c r="N192" s="678"/>
      <c r="O192" s="678"/>
      <c r="P192" s="678"/>
      <c r="Q192" s="678"/>
      <c r="R192" s="678"/>
      <c r="S192" s="678"/>
      <c r="T192" s="678"/>
      <c r="U192" s="678"/>
      <c r="V192" s="678"/>
      <c r="W192" s="629"/>
      <c r="X192" s="629">
        <f>SUBTOTAL(9,X193:X199)</f>
        <v>1770000</v>
      </c>
      <c r="Y192" s="629">
        <f>SUBTOTAL(9,Y193:Y199)</f>
        <v>1760000</v>
      </c>
      <c r="Z192" s="629">
        <f>SUBTOTAL(9,Z193:Z199)</f>
        <v>1760000</v>
      </c>
      <c r="AA192" s="645"/>
      <c r="AB192" s="646"/>
      <c r="AC192" s="679"/>
      <c r="AD192" s="614"/>
      <c r="AE192" s="680"/>
      <c r="AF192" s="680"/>
      <c r="AG192" s="680"/>
      <c r="AN192" s="680"/>
      <c r="BR192" s="668"/>
      <c r="BS192" s="668"/>
    </row>
    <row r="193" spans="1:76" s="666" customFormat="1" ht="47.45" customHeight="1">
      <c r="A193" s="658">
        <v>1</v>
      </c>
      <c r="B193" s="650" t="s">
        <v>1628</v>
      </c>
      <c r="C193" s="623"/>
      <c r="D193" s="611"/>
      <c r="E193" s="611"/>
      <c r="F193" s="651"/>
      <c r="G193" s="623"/>
      <c r="H193" s="700"/>
      <c r="I193" s="700"/>
      <c r="J193" s="681"/>
      <c r="K193" s="678"/>
      <c r="L193" s="678"/>
      <c r="M193" s="678"/>
      <c r="N193" s="681">
        <v>40000</v>
      </c>
      <c r="O193" s="678"/>
      <c r="P193" s="678"/>
      <c r="Q193" s="678"/>
      <c r="R193" s="678"/>
      <c r="S193" s="678"/>
      <c r="T193" s="678"/>
      <c r="U193" s="678"/>
      <c r="V193" s="678"/>
      <c r="W193" s="629"/>
      <c r="X193" s="625">
        <f t="shared" ref="X193:X199" si="47">N193-O193-R193-S193-T193</f>
        <v>40000</v>
      </c>
      <c r="Y193" s="681">
        <v>30000</v>
      </c>
      <c r="Z193" s="681">
        <v>30000</v>
      </c>
      <c r="AA193" s="645"/>
      <c r="AB193" s="646">
        <v>1</v>
      </c>
      <c r="AC193" s="294"/>
      <c r="AD193" s="614"/>
      <c r="AE193" s="680"/>
      <c r="AF193" s="680"/>
      <c r="AG193" s="680"/>
      <c r="AN193" s="680"/>
      <c r="BR193" s="618"/>
      <c r="BS193" s="668"/>
    </row>
    <row r="194" spans="1:76" s="666" customFormat="1" ht="91.5" customHeight="1">
      <c r="A194" s="658">
        <v>2</v>
      </c>
      <c r="B194" s="650" t="s">
        <v>1629</v>
      </c>
      <c r="C194" s="623"/>
      <c r="D194" s="611"/>
      <c r="E194" s="611"/>
      <c r="F194" s="622" t="s">
        <v>802</v>
      </c>
      <c r="G194" s="327" t="s">
        <v>1630</v>
      </c>
      <c r="H194" s="681">
        <v>1298822</v>
      </c>
      <c r="I194" s="681">
        <v>1084828</v>
      </c>
      <c r="J194" s="681"/>
      <c r="K194" s="678"/>
      <c r="L194" s="678"/>
      <c r="M194" s="678"/>
      <c r="N194" s="681">
        <v>200000</v>
      </c>
      <c r="O194" s="678"/>
      <c r="P194" s="678"/>
      <c r="Q194" s="678"/>
      <c r="R194" s="678"/>
      <c r="S194" s="678"/>
      <c r="T194" s="678"/>
      <c r="U194" s="678"/>
      <c r="V194" s="678"/>
      <c r="W194" s="629"/>
      <c r="X194" s="625">
        <f t="shared" si="47"/>
        <v>200000</v>
      </c>
      <c r="Y194" s="681">
        <f t="shared" ref="Y194:Z198" si="48">X194</f>
        <v>200000</v>
      </c>
      <c r="Z194" s="681">
        <f t="shared" si="48"/>
        <v>200000</v>
      </c>
      <c r="AA194" s="645">
        <f t="shared" ref="AA194:AA199" si="49">(W194+Y194)/I194</f>
        <v>0.18436102312993397</v>
      </c>
      <c r="AB194" s="646">
        <v>1</v>
      </c>
      <c r="AC194" s="331" t="s">
        <v>1631</v>
      </c>
      <c r="AD194" s="614"/>
      <c r="AE194" s="680"/>
      <c r="AF194" s="680"/>
      <c r="AG194" s="680"/>
      <c r="AN194" s="680"/>
      <c r="BR194" s="618">
        <v>50000</v>
      </c>
      <c r="BS194" s="668">
        <f>200000+100000+50000+50000+50000+50000+50000+150000+100000+150000+47061+100000</f>
        <v>1097061</v>
      </c>
      <c r="BT194" s="663"/>
      <c r="BV194" s="771"/>
      <c r="BX194" s="663">
        <v>50000</v>
      </c>
    </row>
    <row r="195" spans="1:76" s="666" customFormat="1" ht="94.5" customHeight="1">
      <c r="A195" s="658">
        <v>3</v>
      </c>
      <c r="B195" s="650" t="s">
        <v>1632</v>
      </c>
      <c r="C195" s="623"/>
      <c r="D195" s="611"/>
      <c r="E195" s="611"/>
      <c r="F195" s="326" t="s">
        <v>815</v>
      </c>
      <c r="G195" s="327" t="s">
        <v>1633</v>
      </c>
      <c r="H195" s="657">
        <v>2292611</v>
      </c>
      <c r="I195" s="657">
        <v>2292611</v>
      </c>
      <c r="J195" s="681"/>
      <c r="K195" s="678"/>
      <c r="L195" s="678"/>
      <c r="M195" s="678"/>
      <c r="N195" s="681">
        <v>450000</v>
      </c>
      <c r="O195" s="678"/>
      <c r="P195" s="678"/>
      <c r="Q195" s="678"/>
      <c r="R195" s="678"/>
      <c r="S195" s="678"/>
      <c r="T195" s="678"/>
      <c r="U195" s="678"/>
      <c r="V195" s="678"/>
      <c r="W195" s="629"/>
      <c r="X195" s="625">
        <f t="shared" si="47"/>
        <v>450000</v>
      </c>
      <c r="Y195" s="681">
        <f t="shared" si="48"/>
        <v>450000</v>
      </c>
      <c r="Z195" s="681">
        <f t="shared" si="48"/>
        <v>450000</v>
      </c>
      <c r="AA195" s="645">
        <f t="shared" si="49"/>
        <v>0.19628275359404626</v>
      </c>
      <c r="AB195" s="646">
        <v>1</v>
      </c>
      <c r="AC195" s="331" t="s">
        <v>1634</v>
      </c>
      <c r="AD195" s="614"/>
      <c r="AE195" s="680"/>
      <c r="AF195" s="680"/>
      <c r="AG195" s="680"/>
      <c r="AN195" s="680"/>
      <c r="BR195" s="618">
        <v>150000</v>
      </c>
      <c r="BS195" s="668"/>
      <c r="BT195" s="663"/>
      <c r="BV195" s="771"/>
      <c r="BX195" s="663">
        <v>150000</v>
      </c>
    </row>
    <row r="196" spans="1:76" s="666" customFormat="1" ht="97.5" customHeight="1">
      <c r="A196" s="658">
        <v>4</v>
      </c>
      <c r="B196" s="650" t="s">
        <v>1635</v>
      </c>
      <c r="C196" s="623"/>
      <c r="D196" s="611"/>
      <c r="E196" s="611"/>
      <c r="F196" s="326" t="s">
        <v>815</v>
      </c>
      <c r="G196" s="327" t="s">
        <v>1636</v>
      </c>
      <c r="H196" s="659">
        <v>1750950</v>
      </c>
      <c r="I196" s="659">
        <v>1750950</v>
      </c>
      <c r="J196" s="681"/>
      <c r="K196" s="678"/>
      <c r="L196" s="678"/>
      <c r="M196" s="678"/>
      <c r="N196" s="681">
        <v>350000</v>
      </c>
      <c r="O196" s="678"/>
      <c r="P196" s="678"/>
      <c r="Q196" s="678"/>
      <c r="R196" s="678"/>
      <c r="S196" s="678"/>
      <c r="T196" s="678"/>
      <c r="U196" s="678"/>
      <c r="V196" s="678"/>
      <c r="W196" s="629"/>
      <c r="X196" s="625">
        <f t="shared" si="47"/>
        <v>350000</v>
      </c>
      <c r="Y196" s="681">
        <f t="shared" si="48"/>
        <v>350000</v>
      </c>
      <c r="Z196" s="681">
        <f t="shared" si="48"/>
        <v>350000</v>
      </c>
      <c r="AA196" s="645">
        <f t="shared" si="49"/>
        <v>0.1998914874782261</v>
      </c>
      <c r="AB196" s="646">
        <v>1</v>
      </c>
      <c r="AC196" s="331" t="s">
        <v>1637</v>
      </c>
      <c r="AD196" s="614"/>
      <c r="AE196" s="680"/>
      <c r="AF196" s="680"/>
      <c r="AG196" s="680"/>
      <c r="AN196" s="680"/>
      <c r="BR196" s="618">
        <v>100000</v>
      </c>
      <c r="BS196" s="668"/>
      <c r="BT196" s="663"/>
      <c r="BV196" s="771"/>
      <c r="BX196" s="663">
        <v>100000</v>
      </c>
    </row>
    <row r="197" spans="1:76" s="666" customFormat="1" ht="108" customHeight="1">
      <c r="A197" s="658">
        <v>5</v>
      </c>
      <c r="B197" s="650" t="s">
        <v>1638</v>
      </c>
      <c r="C197" s="623"/>
      <c r="D197" s="611"/>
      <c r="E197" s="611"/>
      <c r="F197" s="326" t="s">
        <v>815</v>
      </c>
      <c r="G197" s="327" t="s">
        <v>1639</v>
      </c>
      <c r="H197" s="657">
        <v>1498040</v>
      </c>
      <c r="I197" s="657">
        <v>1498040</v>
      </c>
      <c r="J197" s="681"/>
      <c r="K197" s="678"/>
      <c r="L197" s="678"/>
      <c r="M197" s="678"/>
      <c r="N197" s="681">
        <v>290000</v>
      </c>
      <c r="O197" s="678"/>
      <c r="P197" s="678"/>
      <c r="Q197" s="678"/>
      <c r="R197" s="678"/>
      <c r="S197" s="678"/>
      <c r="T197" s="678"/>
      <c r="U197" s="678"/>
      <c r="V197" s="678"/>
      <c r="W197" s="629"/>
      <c r="X197" s="625">
        <f t="shared" si="47"/>
        <v>290000</v>
      </c>
      <c r="Y197" s="681">
        <f t="shared" si="48"/>
        <v>290000</v>
      </c>
      <c r="Z197" s="681">
        <f t="shared" si="48"/>
        <v>290000</v>
      </c>
      <c r="AA197" s="645">
        <f t="shared" si="49"/>
        <v>0.19358628608047848</v>
      </c>
      <c r="AB197" s="646">
        <v>1</v>
      </c>
      <c r="AC197" s="331" t="s">
        <v>1640</v>
      </c>
      <c r="AD197" s="614"/>
      <c r="AE197" s="680"/>
      <c r="AF197" s="680"/>
      <c r="AG197" s="680"/>
      <c r="AN197" s="680"/>
      <c r="BR197" s="618">
        <v>150000</v>
      </c>
      <c r="BS197" s="668"/>
      <c r="BT197" s="663"/>
      <c r="BV197" s="771"/>
      <c r="BX197" s="663">
        <v>150000</v>
      </c>
    </row>
    <row r="198" spans="1:76" s="666" customFormat="1" ht="107.25" customHeight="1">
      <c r="A198" s="658">
        <v>6</v>
      </c>
      <c r="B198" s="650" t="s">
        <v>1641</v>
      </c>
      <c r="C198" s="623"/>
      <c r="D198" s="611"/>
      <c r="E198" s="611"/>
      <c r="F198" s="326" t="s">
        <v>815</v>
      </c>
      <c r="G198" s="327" t="s">
        <v>1642</v>
      </c>
      <c r="H198" s="700">
        <v>766741</v>
      </c>
      <c r="I198" s="700">
        <v>766741</v>
      </c>
      <c r="J198" s="681"/>
      <c r="K198" s="678"/>
      <c r="L198" s="678"/>
      <c r="M198" s="678"/>
      <c r="N198" s="681">
        <v>150000</v>
      </c>
      <c r="O198" s="678"/>
      <c r="P198" s="678"/>
      <c r="Q198" s="678"/>
      <c r="R198" s="678"/>
      <c r="S198" s="678"/>
      <c r="T198" s="678"/>
      <c r="U198" s="678"/>
      <c r="V198" s="678"/>
      <c r="W198" s="629"/>
      <c r="X198" s="625">
        <f t="shared" si="47"/>
        <v>150000</v>
      </c>
      <c r="Y198" s="681">
        <f t="shared" si="48"/>
        <v>150000</v>
      </c>
      <c r="Z198" s="681">
        <f t="shared" si="48"/>
        <v>150000</v>
      </c>
      <c r="AA198" s="645">
        <f t="shared" si="49"/>
        <v>0.19563320599785325</v>
      </c>
      <c r="AB198" s="646">
        <v>1</v>
      </c>
      <c r="AC198" s="331" t="s">
        <v>1643</v>
      </c>
      <c r="AD198" s="614"/>
      <c r="AE198" s="680"/>
      <c r="AF198" s="680"/>
      <c r="AG198" s="680"/>
      <c r="AN198" s="680"/>
      <c r="BR198" s="618">
        <f>63466-16405</f>
        <v>47061</v>
      </c>
      <c r="BS198" s="668"/>
      <c r="BT198" s="663"/>
      <c r="BV198" s="771"/>
      <c r="BX198" s="663">
        <v>47061</v>
      </c>
    </row>
    <row r="199" spans="1:76" s="666" customFormat="1" ht="104.25" customHeight="1">
      <c r="A199" s="658">
        <v>7</v>
      </c>
      <c r="B199" s="650" t="s">
        <v>1644</v>
      </c>
      <c r="C199" s="623"/>
      <c r="D199" s="611"/>
      <c r="E199" s="611"/>
      <c r="F199" s="326" t="s">
        <v>815</v>
      </c>
      <c r="G199" s="327" t="s">
        <v>1645</v>
      </c>
      <c r="H199" s="700">
        <v>1496580</v>
      </c>
      <c r="I199" s="700">
        <v>1496580</v>
      </c>
      <c r="J199" s="681"/>
      <c r="K199" s="678"/>
      <c r="L199" s="678"/>
      <c r="M199" s="678"/>
      <c r="N199" s="681">
        <v>290000</v>
      </c>
      <c r="O199" s="678"/>
      <c r="P199" s="678"/>
      <c r="Q199" s="678"/>
      <c r="R199" s="678"/>
      <c r="S199" s="678"/>
      <c r="T199" s="678"/>
      <c r="U199" s="678"/>
      <c r="V199" s="678"/>
      <c r="W199" s="629"/>
      <c r="X199" s="625">
        <f t="shared" si="47"/>
        <v>290000</v>
      </c>
      <c r="Y199" s="681">
        <v>290000</v>
      </c>
      <c r="Z199" s="681">
        <f>Y199</f>
        <v>290000</v>
      </c>
      <c r="AA199" s="645">
        <f t="shared" si="49"/>
        <v>0.19377514065402451</v>
      </c>
      <c r="AB199" s="646">
        <v>1</v>
      </c>
      <c r="AC199" s="331" t="s">
        <v>1646</v>
      </c>
      <c r="AD199" s="614"/>
      <c r="AE199" s="680"/>
      <c r="AF199" s="680"/>
      <c r="AG199" s="680"/>
      <c r="AN199" s="680"/>
      <c r="BR199" s="618">
        <v>100000</v>
      </c>
      <c r="BS199" s="668">
        <v>1097061</v>
      </c>
      <c r="BT199" s="663">
        <f>BS199-BR11</f>
        <v>-16405</v>
      </c>
      <c r="BV199" s="771"/>
      <c r="BX199" s="663">
        <v>100000</v>
      </c>
    </row>
    <row r="200" spans="1:76" s="606" customFormat="1" ht="61.5" customHeight="1">
      <c r="A200" s="635" t="s">
        <v>23</v>
      </c>
      <c r="B200" s="772" t="s">
        <v>1245</v>
      </c>
      <c r="C200" s="623"/>
      <c r="D200" s="635"/>
      <c r="E200" s="635"/>
      <c r="F200" s="635"/>
      <c r="G200" s="638"/>
      <c r="H200" s="629"/>
      <c r="I200" s="629"/>
      <c r="J200" s="629"/>
      <c r="K200" s="629"/>
      <c r="L200" s="629"/>
      <c r="M200" s="629"/>
      <c r="N200" s="628">
        <v>100000</v>
      </c>
      <c r="O200" s="628"/>
      <c r="P200" s="628"/>
      <c r="Q200" s="628"/>
      <c r="R200" s="628"/>
      <c r="S200" s="628"/>
      <c r="T200" s="628"/>
      <c r="U200" s="628"/>
      <c r="V200" s="628"/>
      <c r="W200" s="628"/>
      <c r="X200" s="628">
        <v>100000</v>
      </c>
      <c r="Y200" s="628">
        <v>100000</v>
      </c>
      <c r="Z200" s="629"/>
      <c r="AA200" s="642"/>
      <c r="AB200" s="639"/>
      <c r="AC200" s="630"/>
      <c r="AD200" s="617"/>
      <c r="AE200" s="617"/>
      <c r="AF200" s="617"/>
      <c r="AG200" s="617"/>
      <c r="AN200" s="617"/>
      <c r="BR200" s="616"/>
    </row>
    <row r="201" spans="1:76" s="666" customFormat="1" ht="59.25" customHeight="1">
      <c r="A201" s="368" t="s">
        <v>25</v>
      </c>
      <c r="B201" s="773" t="s">
        <v>1647</v>
      </c>
      <c r="C201" s="623"/>
      <c r="D201" s="611"/>
      <c r="E201" s="611"/>
      <c r="F201" s="774"/>
      <c r="G201" s="623"/>
      <c r="H201" s="775"/>
      <c r="I201" s="775"/>
      <c r="J201" s="678"/>
      <c r="K201" s="678"/>
      <c r="L201" s="678"/>
      <c r="M201" s="678"/>
      <c r="N201" s="678"/>
      <c r="O201" s="678"/>
      <c r="P201" s="678"/>
      <c r="Q201" s="678"/>
      <c r="R201" s="678"/>
      <c r="S201" s="678"/>
      <c r="T201" s="678"/>
      <c r="U201" s="678"/>
      <c r="V201" s="678"/>
      <c r="W201" s="629"/>
      <c r="X201" s="629">
        <f>SUBTOTAL(9,X202:X202)</f>
        <v>30000</v>
      </c>
      <c r="Y201" s="629">
        <f>SUBTOTAL(9,Y202:Y202)</f>
        <v>30000</v>
      </c>
      <c r="Z201" s="629">
        <f>SUBTOTAL(9,Z202:Z202)</f>
        <v>30000</v>
      </c>
      <c r="AA201" s="645"/>
      <c r="AB201" s="639"/>
      <c r="AC201" s="331" t="s">
        <v>1648</v>
      </c>
      <c r="AD201" s="614"/>
      <c r="AE201" s="680"/>
      <c r="AF201" s="680"/>
      <c r="AG201" s="680"/>
      <c r="AN201" s="680"/>
      <c r="BR201" s="616">
        <v>211000</v>
      </c>
      <c r="BS201" s="776"/>
      <c r="BT201" s="668"/>
      <c r="BV201" s="771"/>
      <c r="BX201" s="666">
        <f>SUBTOTAL(9,BX20:BX199)</f>
        <v>1114181</v>
      </c>
    </row>
    <row r="202" spans="1:76" s="666" customFormat="1" ht="70.5" customHeight="1">
      <c r="A202" s="658">
        <v>1</v>
      </c>
      <c r="B202" s="650" t="s">
        <v>1649</v>
      </c>
      <c r="C202" s="623"/>
      <c r="D202" s="611"/>
      <c r="E202" s="611"/>
      <c r="F202" s="777" t="s">
        <v>871</v>
      </c>
      <c r="G202" s="326" t="s">
        <v>1650</v>
      </c>
      <c r="H202" s="700">
        <v>68110</v>
      </c>
      <c r="I202" s="700">
        <v>50000</v>
      </c>
      <c r="J202" s="681"/>
      <c r="K202" s="678"/>
      <c r="L202" s="678"/>
      <c r="M202" s="678"/>
      <c r="N202" s="681">
        <v>30000</v>
      </c>
      <c r="O202" s="678"/>
      <c r="P202" s="678"/>
      <c r="Q202" s="678"/>
      <c r="R202" s="678"/>
      <c r="S202" s="678"/>
      <c r="T202" s="678"/>
      <c r="U202" s="678"/>
      <c r="V202" s="678"/>
      <c r="W202" s="629"/>
      <c r="X202" s="681">
        <v>30000</v>
      </c>
      <c r="Y202" s="681">
        <v>30000</v>
      </c>
      <c r="Z202" s="681">
        <v>30000</v>
      </c>
      <c r="AA202" s="645">
        <f>(W202+Y202)/I202</f>
        <v>0.6</v>
      </c>
      <c r="AB202" s="646"/>
      <c r="AC202" s="331"/>
      <c r="AD202" s="614"/>
      <c r="AE202" s="680"/>
      <c r="AF202" s="680"/>
      <c r="AG202" s="680"/>
      <c r="AN202" s="680"/>
      <c r="BR202" s="616">
        <f>BR194+BR195+BR196+BR197+BR198+BR199</f>
        <v>597061</v>
      </c>
      <c r="BS202" s="668">
        <f>BR11-BR202</f>
        <v>516405</v>
      </c>
      <c r="BT202" s="663"/>
      <c r="BV202" s="771"/>
    </row>
    <row r="203" spans="1:76" s="666" customFormat="1" ht="22.5" customHeight="1">
      <c r="A203" s="658"/>
      <c r="B203" s="650"/>
      <c r="C203" s="623"/>
      <c r="D203" s="611"/>
      <c r="E203" s="611"/>
      <c r="F203" s="326"/>
      <c r="G203" s="504"/>
      <c r="H203" s="700"/>
      <c r="I203" s="700"/>
      <c r="J203" s="681"/>
      <c r="K203" s="678"/>
      <c r="L203" s="678"/>
      <c r="M203" s="678"/>
      <c r="N203" s="681"/>
      <c r="O203" s="678"/>
      <c r="P203" s="678"/>
      <c r="Q203" s="678"/>
      <c r="R203" s="678"/>
      <c r="S203" s="678"/>
      <c r="T203" s="678"/>
      <c r="U203" s="678"/>
      <c r="V203" s="678"/>
      <c r="W203" s="629"/>
      <c r="X203" s="681"/>
      <c r="Y203" s="681"/>
      <c r="Z203" s="681"/>
      <c r="AA203" s="645"/>
      <c r="AB203" s="646"/>
      <c r="AC203" s="331"/>
      <c r="AD203" s="614"/>
      <c r="AE203" s="680"/>
      <c r="AF203" s="680"/>
      <c r="AG203" s="680"/>
      <c r="AN203" s="680"/>
      <c r="BR203" s="618"/>
      <c r="BS203" s="668"/>
      <c r="BT203" s="663"/>
      <c r="BV203" s="771"/>
    </row>
    <row r="204" spans="1:76" s="661" customFormat="1" ht="55.5" customHeight="1">
      <c r="A204" s="658"/>
      <c r="B204" s="594" t="s">
        <v>1651</v>
      </c>
      <c r="C204" s="327"/>
      <c r="D204" s="326"/>
      <c r="E204" s="326"/>
      <c r="F204" s="326"/>
      <c r="G204" s="327"/>
      <c r="H204" s="681"/>
      <c r="I204" s="681"/>
      <c r="J204" s="681"/>
      <c r="K204" s="681"/>
      <c r="L204" s="681"/>
      <c r="M204" s="681"/>
      <c r="N204" s="681"/>
      <c r="O204" s="681"/>
      <c r="P204" s="681"/>
      <c r="Q204" s="681"/>
      <c r="R204" s="681"/>
      <c r="S204" s="681"/>
      <c r="T204" s="681"/>
      <c r="U204" s="681"/>
      <c r="V204" s="681"/>
      <c r="W204" s="681"/>
      <c r="X204" s="681"/>
      <c r="Y204" s="678">
        <v>4709120</v>
      </c>
      <c r="Z204" s="681"/>
      <c r="AA204" s="645"/>
      <c r="AB204" s="646"/>
      <c r="AC204" s="682"/>
      <c r="AD204" s="632"/>
      <c r="AE204" s="660"/>
      <c r="AF204" s="660"/>
      <c r="AG204" s="660"/>
      <c r="AN204" s="660"/>
      <c r="BR204" s="663"/>
      <c r="BS204" s="663"/>
    </row>
    <row r="205" spans="1:76" ht="20.45" customHeight="1">
      <c r="BR205" s="663"/>
      <c r="BS205" s="663"/>
    </row>
    <row r="206" spans="1:76" ht="20.45" customHeight="1">
      <c r="BR206" s="663"/>
      <c r="BS206" s="663"/>
    </row>
    <row r="207" spans="1:76" ht="20.45" customHeight="1">
      <c r="B207" s="1127"/>
      <c r="C207" s="1127"/>
      <c r="D207" s="1127"/>
      <c r="E207" s="1127"/>
      <c r="F207" s="1127"/>
      <c r="G207" s="1127"/>
      <c r="H207" s="1127"/>
      <c r="BR207" s="663"/>
      <c r="BS207" s="663" t="s">
        <v>1652</v>
      </c>
    </row>
    <row r="208" spans="1:76" ht="20.45" customHeight="1"/>
    <row r="209" ht="20.45" customHeight="1"/>
    <row r="210" ht="20.45" customHeight="1"/>
    <row r="211" ht="20.45" customHeight="1"/>
    <row r="212" ht="20.45" customHeight="1"/>
    <row r="213" ht="20.45" customHeight="1"/>
    <row r="214" ht="20.45" customHeight="1"/>
    <row r="215" ht="20.45" customHeight="1"/>
  </sheetData>
  <autoFilter ref="A12:AC204"/>
  <mergeCells count="53">
    <mergeCell ref="A1:AC1"/>
    <mergeCell ref="A2:AD2"/>
    <mergeCell ref="A3:AC3"/>
    <mergeCell ref="A4:AD4"/>
    <mergeCell ref="A5:A11"/>
    <mergeCell ref="B5:B11"/>
    <mergeCell ref="C5:C11"/>
    <mergeCell ref="D5:D11"/>
    <mergeCell ref="E5:E11"/>
    <mergeCell ref="F5:F11"/>
    <mergeCell ref="G5:I6"/>
    <mergeCell ref="J5:L6"/>
    <mergeCell ref="N5:N6"/>
    <mergeCell ref="O5:Q6"/>
    <mergeCell ref="R5:R6"/>
    <mergeCell ref="M7:M11"/>
    <mergeCell ref="Q7:Q11"/>
    <mergeCell ref="T5:V6"/>
    <mergeCell ref="W5:W11"/>
    <mergeCell ref="X5:X11"/>
    <mergeCell ref="V7:V11"/>
    <mergeCell ref="S5:S6"/>
    <mergeCell ref="BM10:BM11"/>
    <mergeCell ref="BN10:BN11"/>
    <mergeCell ref="R8:R11"/>
    <mergeCell ref="S8:S11"/>
    <mergeCell ref="T8:T11"/>
    <mergeCell ref="U8:U11"/>
    <mergeCell ref="Z8:Z11"/>
    <mergeCell ref="AC5:AC11"/>
    <mergeCell ref="AD5:AD11"/>
    <mergeCell ref="AG5:AG11"/>
    <mergeCell ref="AN5:AN11"/>
    <mergeCell ref="Y5:Z6"/>
    <mergeCell ref="AA5:AA11"/>
    <mergeCell ref="AB5:AB11"/>
    <mergeCell ref="Y7:Y11"/>
    <mergeCell ref="B207:H207"/>
    <mergeCell ref="AF10:AF11"/>
    <mergeCell ref="BJ10:BJ11"/>
    <mergeCell ref="BK10:BK11"/>
    <mergeCell ref="BL10:BL11"/>
    <mergeCell ref="L9:L11"/>
    <mergeCell ref="H8:H11"/>
    <mergeCell ref="I8:I11"/>
    <mergeCell ref="K8:K11"/>
    <mergeCell ref="N8:N11"/>
    <mergeCell ref="O8:O11"/>
    <mergeCell ref="P8:P11"/>
    <mergeCell ref="G7:G11"/>
    <mergeCell ref="H7:I7"/>
    <mergeCell ref="J7:J11"/>
    <mergeCell ref="K7:L7"/>
  </mergeCells>
  <printOptions horizontalCentered="1"/>
  <pageMargins left="0.15748031496063" right="0.15748031496063" top="0.39370078740157499" bottom="0.35433070866141703" header="0.196850393700787" footer="0.196850393700787"/>
  <pageSetup paperSize="9" scale="50" fitToHeight="0" orientation="landscape" r:id="rId1"/>
  <headerFooter>
    <oddFooter>&amp;C&amp;10Trang &amp;P</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288"/>
  <sheetViews>
    <sheetView showZeros="0" topLeftCell="I1" zoomScale="70" zoomScaleNormal="70" zoomScaleSheetLayoutView="85" workbookViewId="0">
      <selection activeCell="F23" sqref="F23"/>
    </sheetView>
  </sheetViews>
  <sheetFormatPr defaultColWidth="9.28515625" defaultRowHeight="18.75" outlineLevelRow="1"/>
  <cols>
    <col min="1" max="1" width="5.85546875" style="1352" customWidth="1"/>
    <col min="2" max="2" width="55" style="1353" customWidth="1"/>
    <col min="3" max="3" width="9.140625" style="788" hidden="1" customWidth="1"/>
    <col min="4" max="4" width="10.28515625" style="788" hidden="1" customWidth="1"/>
    <col min="5" max="5" width="10.85546875" style="788" hidden="1" customWidth="1"/>
    <col min="6" max="6" width="12.28515625" style="788" hidden="1" customWidth="1"/>
    <col min="7" max="7" width="21.42578125" style="788" customWidth="1"/>
    <col min="8" max="8" width="41" style="788" customWidth="1"/>
    <col min="9" max="9" width="14" style="789" customWidth="1"/>
    <col min="10" max="10" width="13.85546875" style="789" customWidth="1"/>
    <col min="11" max="11" width="13.85546875" style="789" hidden="1" customWidth="1"/>
    <col min="12" max="12" width="13.140625" style="789" hidden="1" customWidth="1"/>
    <col min="13" max="13" width="14" style="789" hidden="1" customWidth="1"/>
    <col min="14" max="14" width="13.42578125" style="789" hidden="1" customWidth="1"/>
    <col min="15" max="15" width="14.42578125" style="789" hidden="1" customWidth="1"/>
    <col min="16" max="16" width="13.7109375" style="789" hidden="1" customWidth="1"/>
    <col min="17" max="17" width="14.28515625" style="789" hidden="1" customWidth="1"/>
    <col min="18" max="18" width="12.7109375" style="789" hidden="1" customWidth="1"/>
    <col min="19" max="19" width="8.42578125" style="789" hidden="1" customWidth="1"/>
    <col min="20" max="20" width="9.28515625" style="789" hidden="1" customWidth="1"/>
    <col min="21" max="21" width="13.42578125" style="789" hidden="1" customWidth="1"/>
    <col min="22" max="22" width="11.5703125" style="789" hidden="1" customWidth="1"/>
    <col min="23" max="23" width="8.42578125" style="789" hidden="1" customWidth="1"/>
    <col min="24" max="24" width="9.28515625" style="789" hidden="1" customWidth="1"/>
    <col min="25" max="25" width="13.42578125" style="789" hidden="1" customWidth="1"/>
    <col min="26" max="26" width="9.28515625" style="789" hidden="1" customWidth="1"/>
    <col min="27" max="27" width="13.28515625" style="789" hidden="1" customWidth="1"/>
    <col min="28" max="28" width="13.5703125" style="789" hidden="1" customWidth="1"/>
    <col min="29" max="29" width="12.7109375" style="789" hidden="1" customWidth="1"/>
    <col min="30" max="30" width="9.5703125" style="789" hidden="1" customWidth="1"/>
    <col min="31" max="31" width="13.7109375" style="789" hidden="1" customWidth="1"/>
    <col min="32" max="32" width="13.85546875" style="789" hidden="1" customWidth="1"/>
    <col min="33" max="33" width="12.85546875" style="789" hidden="1" customWidth="1"/>
    <col min="34" max="34" width="10.42578125" style="789" hidden="1" customWidth="1"/>
    <col min="35" max="35" width="12.140625" style="789" hidden="1" customWidth="1"/>
    <col min="36" max="36" width="13.28515625" style="789" hidden="1" customWidth="1"/>
    <col min="37" max="37" width="11.85546875" style="789" hidden="1" customWidth="1"/>
    <col min="38" max="38" width="12.28515625" style="789" hidden="1" customWidth="1"/>
    <col min="39" max="41" width="12.140625" style="789" hidden="1" customWidth="1"/>
    <col min="42" max="42" width="13.140625" style="789" hidden="1" customWidth="1"/>
    <col min="43" max="43" width="14" style="789" hidden="1" customWidth="1"/>
    <col min="44" max="44" width="16.42578125" style="789" hidden="1" customWidth="1"/>
    <col min="45" max="45" width="11.85546875" style="789" hidden="1" customWidth="1"/>
    <col min="46" max="47" width="13" style="789" hidden="1" customWidth="1"/>
    <col min="48" max="50" width="14.85546875" style="789" customWidth="1"/>
    <col min="51" max="51" width="29.140625" style="314" customWidth="1"/>
    <col min="52" max="52" width="19.85546875" style="314" hidden="1" customWidth="1"/>
    <col min="53" max="112" width="0" style="314" hidden="1" customWidth="1"/>
    <col min="113" max="16384" width="9.28515625" style="314"/>
  </cols>
  <sheetData>
    <row r="1" spans="1:52" s="1305" customFormat="1" ht="23.25">
      <c r="A1" s="1101" t="s">
        <v>1653</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1101"/>
      <c r="AO1" s="1101"/>
      <c r="AP1" s="1101"/>
      <c r="AQ1" s="1101"/>
      <c r="AR1" s="1101"/>
      <c r="AS1" s="1101"/>
      <c r="AT1" s="1101"/>
      <c r="AU1" s="1101"/>
      <c r="AV1" s="1101"/>
      <c r="AW1" s="1101"/>
      <c r="AX1" s="1101"/>
      <c r="AY1" s="1101"/>
    </row>
    <row r="2" spans="1:52" s="1306" customFormat="1" ht="23.25" customHeight="1">
      <c r="A2" s="1102" t="s">
        <v>1654</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row>
    <row r="3" spans="1:52" s="1306" customFormat="1" ht="23.25" customHeight="1">
      <c r="A3" s="1307" t="s">
        <v>1310</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row>
    <row r="4" spans="1:52" s="1306" customFormat="1" ht="23.25">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t="s">
        <v>2</v>
      </c>
      <c r="AN4" s="780"/>
      <c r="AO4" s="780"/>
      <c r="AP4" s="780"/>
      <c r="AQ4" s="780"/>
      <c r="AR4" s="780"/>
      <c r="AS4" s="780"/>
      <c r="AT4" s="780"/>
      <c r="AU4" s="780"/>
      <c r="AV4" s="780"/>
      <c r="AW4" s="780"/>
      <c r="AX4" s="780"/>
    </row>
    <row r="5" spans="1:52" s="1306" customFormat="1" ht="23.25">
      <c r="A5" s="1308" t="s">
        <v>3</v>
      </c>
      <c r="B5" s="1157" t="s">
        <v>784</v>
      </c>
      <c r="C5" s="1309"/>
      <c r="D5" s="1309"/>
      <c r="E5" s="1309"/>
      <c r="F5" s="1309"/>
      <c r="G5" s="1157" t="s">
        <v>785</v>
      </c>
      <c r="H5" s="1310" t="s">
        <v>1655</v>
      </c>
      <c r="I5" s="1311"/>
      <c r="J5" s="1312"/>
      <c r="K5" s="1310" t="s">
        <v>1656</v>
      </c>
      <c r="L5" s="1312"/>
      <c r="M5" s="1309"/>
      <c r="N5" s="1309"/>
      <c r="O5" s="1309"/>
      <c r="P5" s="1309"/>
      <c r="Q5" s="1309"/>
      <c r="R5" s="1309"/>
      <c r="S5" s="1309"/>
      <c r="T5" s="1309"/>
      <c r="U5" s="1309"/>
      <c r="V5" s="1309"/>
      <c r="W5" s="1309"/>
      <c r="X5" s="1309"/>
      <c r="Y5" s="1309"/>
      <c r="Z5" s="1309"/>
      <c r="AA5" s="1309"/>
      <c r="AB5" s="1309"/>
      <c r="AC5" s="1309"/>
      <c r="AD5" s="1309"/>
      <c r="AE5" s="1309"/>
      <c r="AF5" s="1313" t="s">
        <v>1657</v>
      </c>
      <c r="AG5" s="1314"/>
      <c r="AH5" s="1314"/>
      <c r="AI5" s="1314"/>
      <c r="AJ5" s="1314"/>
      <c r="AK5" s="1314"/>
      <c r="AL5" s="1314"/>
      <c r="AM5" s="1315"/>
      <c r="AN5" s="1160" t="s">
        <v>1273</v>
      </c>
      <c r="AO5" s="1161"/>
      <c r="AP5" s="1157" t="s">
        <v>1658</v>
      </c>
      <c r="AQ5" s="1157" t="s">
        <v>1659</v>
      </c>
      <c r="AR5" s="1309"/>
      <c r="AS5" s="1160" t="s">
        <v>1660</v>
      </c>
      <c r="AT5" s="1161"/>
      <c r="AU5" s="1157" t="s">
        <v>1661</v>
      </c>
      <c r="AV5" s="1160" t="s">
        <v>1269</v>
      </c>
      <c r="AW5" s="1164"/>
      <c r="AX5" s="1161"/>
      <c r="AY5" s="1157" t="s">
        <v>723</v>
      </c>
      <c r="AZ5" s="1316">
        <f>457878</f>
        <v>457878</v>
      </c>
    </row>
    <row r="6" spans="1:52" s="627" customFormat="1" ht="12.75" customHeight="1">
      <c r="A6" s="1317"/>
      <c r="B6" s="1158"/>
      <c r="C6" s="1156" t="s">
        <v>1662</v>
      </c>
      <c r="D6" s="1156" t="s">
        <v>1663</v>
      </c>
      <c r="E6" s="1156" t="s">
        <v>1664</v>
      </c>
      <c r="F6" s="1156" t="s">
        <v>1665</v>
      </c>
      <c r="G6" s="1158"/>
      <c r="H6" s="1318"/>
      <c r="I6" s="1319"/>
      <c r="J6" s="1320"/>
      <c r="K6" s="1318"/>
      <c r="L6" s="1320"/>
      <c r="M6" s="1156" t="s">
        <v>1666</v>
      </c>
      <c r="N6" s="1156"/>
      <c r="O6" s="1156" t="s">
        <v>1667</v>
      </c>
      <c r="P6" s="1156"/>
      <c r="Q6" s="1156"/>
      <c r="R6" s="1156"/>
      <c r="S6" s="1156" t="s">
        <v>1668</v>
      </c>
      <c r="T6" s="1156"/>
      <c r="U6" s="1156"/>
      <c r="V6" s="1156"/>
      <c r="W6" s="1156" t="s">
        <v>1669</v>
      </c>
      <c r="X6" s="1156"/>
      <c r="Y6" s="1156"/>
      <c r="Z6" s="1156"/>
      <c r="AA6" s="1156" t="s">
        <v>1670</v>
      </c>
      <c r="AB6" s="1156"/>
      <c r="AC6" s="1156"/>
      <c r="AD6" s="1156"/>
      <c r="AE6" s="781" t="s">
        <v>1671</v>
      </c>
      <c r="AF6" s="1155" t="s">
        <v>1657</v>
      </c>
      <c r="AG6" s="1155"/>
      <c r="AH6" s="1155"/>
      <c r="AI6" s="1156" t="s">
        <v>1672</v>
      </c>
      <c r="AJ6" s="1156"/>
      <c r="AK6" s="1156"/>
      <c r="AL6" s="1156"/>
      <c r="AM6" s="1156"/>
      <c r="AN6" s="1162"/>
      <c r="AO6" s="1163"/>
      <c r="AP6" s="1158"/>
      <c r="AQ6" s="1158"/>
      <c r="AR6" s="1155" t="s">
        <v>1673</v>
      </c>
      <c r="AS6" s="1162"/>
      <c r="AT6" s="1163"/>
      <c r="AU6" s="1158"/>
      <c r="AV6" s="1165"/>
      <c r="AW6" s="1166"/>
      <c r="AX6" s="1167"/>
      <c r="AY6" s="1158"/>
      <c r="AZ6" s="292">
        <f>AZ5-AV10</f>
        <v>0</v>
      </c>
    </row>
    <row r="7" spans="1:52" s="627" customFormat="1">
      <c r="A7" s="1317"/>
      <c r="B7" s="1158"/>
      <c r="C7" s="1156"/>
      <c r="D7" s="1156"/>
      <c r="E7" s="1156"/>
      <c r="F7" s="1156"/>
      <c r="G7" s="1158"/>
      <c r="H7" s="1156" t="s">
        <v>1674</v>
      </c>
      <c r="I7" s="1156" t="s">
        <v>1008</v>
      </c>
      <c r="J7" s="1156"/>
      <c r="K7" s="1156" t="s">
        <v>1328</v>
      </c>
      <c r="L7" s="1156" t="s">
        <v>1675</v>
      </c>
      <c r="M7" s="1156" t="s">
        <v>1328</v>
      </c>
      <c r="N7" s="1156" t="s">
        <v>1675</v>
      </c>
      <c r="O7" s="1156" t="s">
        <v>1328</v>
      </c>
      <c r="P7" s="1156" t="s">
        <v>1675</v>
      </c>
      <c r="Q7" s="1156"/>
      <c r="R7" s="1156"/>
      <c r="S7" s="1156" t="s">
        <v>1328</v>
      </c>
      <c r="T7" s="1156" t="s">
        <v>1675</v>
      </c>
      <c r="U7" s="1156"/>
      <c r="V7" s="1156"/>
      <c r="W7" s="1156" t="s">
        <v>1328</v>
      </c>
      <c r="X7" s="1156" t="s">
        <v>1675</v>
      </c>
      <c r="Y7" s="1156"/>
      <c r="Z7" s="1156"/>
      <c r="AA7" s="1156" t="s">
        <v>1328</v>
      </c>
      <c r="AB7" s="1156" t="s">
        <v>1675</v>
      </c>
      <c r="AC7" s="1156"/>
      <c r="AD7" s="1156"/>
      <c r="AE7" s="1156" t="s">
        <v>1328</v>
      </c>
      <c r="AF7" s="1156" t="s">
        <v>181</v>
      </c>
      <c r="AG7" s="1156" t="s">
        <v>135</v>
      </c>
      <c r="AH7" s="1156"/>
      <c r="AI7" s="1156" t="s">
        <v>181</v>
      </c>
      <c r="AJ7" s="1156" t="s">
        <v>135</v>
      </c>
      <c r="AK7" s="1156"/>
      <c r="AL7" s="1155">
        <v>2016</v>
      </c>
      <c r="AM7" s="1155">
        <v>2017</v>
      </c>
      <c r="AN7" s="1152" t="s">
        <v>132</v>
      </c>
      <c r="AO7" s="1152" t="s">
        <v>1676</v>
      </c>
      <c r="AP7" s="1158"/>
      <c r="AQ7" s="1158"/>
      <c r="AR7" s="1155"/>
      <c r="AS7" s="1155" t="s">
        <v>181</v>
      </c>
      <c r="AT7" s="1152" t="s">
        <v>135</v>
      </c>
      <c r="AU7" s="1158"/>
      <c r="AV7" s="1152" t="s">
        <v>181</v>
      </c>
      <c r="AW7" s="1155" t="s">
        <v>135</v>
      </c>
      <c r="AX7" s="1155"/>
      <c r="AY7" s="1158"/>
    </row>
    <row r="8" spans="1:52" s="627" customFormat="1" ht="19.5">
      <c r="A8" s="1317"/>
      <c r="B8" s="1158"/>
      <c r="C8" s="1156"/>
      <c r="D8" s="1156"/>
      <c r="E8" s="1156"/>
      <c r="F8" s="1156"/>
      <c r="G8" s="1158"/>
      <c r="H8" s="1156"/>
      <c r="I8" s="1156" t="s">
        <v>1328</v>
      </c>
      <c r="J8" s="1156" t="s">
        <v>1675</v>
      </c>
      <c r="K8" s="1156"/>
      <c r="L8" s="1156"/>
      <c r="M8" s="1156"/>
      <c r="N8" s="1156"/>
      <c r="O8" s="1156"/>
      <c r="P8" s="1156" t="s">
        <v>181</v>
      </c>
      <c r="Q8" s="1321" t="s">
        <v>135</v>
      </c>
      <c r="R8" s="1321"/>
      <c r="S8" s="1156"/>
      <c r="T8" s="1156" t="s">
        <v>181</v>
      </c>
      <c r="U8" s="1321" t="s">
        <v>135</v>
      </c>
      <c r="V8" s="1321"/>
      <c r="W8" s="1156"/>
      <c r="X8" s="1156" t="s">
        <v>181</v>
      </c>
      <c r="Y8" s="1321" t="s">
        <v>135</v>
      </c>
      <c r="Z8" s="1321"/>
      <c r="AA8" s="1156"/>
      <c r="AB8" s="1156" t="s">
        <v>181</v>
      </c>
      <c r="AC8" s="1156" t="s">
        <v>135</v>
      </c>
      <c r="AD8" s="1156"/>
      <c r="AE8" s="1156"/>
      <c r="AF8" s="1156"/>
      <c r="AG8" s="1156"/>
      <c r="AH8" s="1156"/>
      <c r="AI8" s="1156"/>
      <c r="AJ8" s="1156"/>
      <c r="AK8" s="1156"/>
      <c r="AL8" s="1155"/>
      <c r="AM8" s="1155"/>
      <c r="AN8" s="1153"/>
      <c r="AO8" s="1153"/>
      <c r="AP8" s="1158"/>
      <c r="AQ8" s="1158"/>
      <c r="AR8" s="1155"/>
      <c r="AS8" s="1155"/>
      <c r="AT8" s="1154"/>
      <c r="AU8" s="1158"/>
      <c r="AV8" s="1153"/>
      <c r="AW8" s="1155"/>
      <c r="AX8" s="1155"/>
      <c r="AY8" s="1158"/>
    </row>
    <row r="9" spans="1:52" s="627" customFormat="1" ht="117">
      <c r="A9" s="1322"/>
      <c r="B9" s="1159"/>
      <c r="C9" s="1156"/>
      <c r="D9" s="1156"/>
      <c r="E9" s="1156"/>
      <c r="F9" s="1156"/>
      <c r="G9" s="1159"/>
      <c r="H9" s="1156"/>
      <c r="I9" s="1156"/>
      <c r="J9" s="1156"/>
      <c r="K9" s="1156"/>
      <c r="L9" s="1156"/>
      <c r="M9" s="1156"/>
      <c r="N9" s="1156"/>
      <c r="O9" s="1156"/>
      <c r="P9" s="1156"/>
      <c r="Q9" s="1323" t="s">
        <v>1677</v>
      </c>
      <c r="R9" s="1323" t="s">
        <v>1678</v>
      </c>
      <c r="S9" s="1156"/>
      <c r="T9" s="1156"/>
      <c r="U9" s="1323" t="s">
        <v>1679</v>
      </c>
      <c r="V9" s="1323" t="s">
        <v>1678</v>
      </c>
      <c r="W9" s="1156"/>
      <c r="X9" s="1156"/>
      <c r="Y9" s="1323" t="s">
        <v>1679</v>
      </c>
      <c r="Z9" s="1323" t="s">
        <v>1678</v>
      </c>
      <c r="AA9" s="1156"/>
      <c r="AB9" s="1156"/>
      <c r="AC9" s="781" t="s">
        <v>1679</v>
      </c>
      <c r="AD9" s="781" t="s">
        <v>1678</v>
      </c>
      <c r="AE9" s="1156"/>
      <c r="AF9" s="1156"/>
      <c r="AG9" s="781" t="s">
        <v>1679</v>
      </c>
      <c r="AH9" s="781" t="s">
        <v>1678</v>
      </c>
      <c r="AI9" s="1156"/>
      <c r="AJ9" s="781" t="s">
        <v>1679</v>
      </c>
      <c r="AK9" s="781" t="s">
        <v>1680</v>
      </c>
      <c r="AL9" s="1155"/>
      <c r="AM9" s="1155"/>
      <c r="AN9" s="1154"/>
      <c r="AO9" s="1154"/>
      <c r="AP9" s="1159"/>
      <c r="AQ9" s="1159"/>
      <c r="AR9" s="1155"/>
      <c r="AS9" s="1155"/>
      <c r="AT9" s="781" t="s">
        <v>1679</v>
      </c>
      <c r="AU9" s="1159"/>
      <c r="AV9" s="1154"/>
      <c r="AW9" s="781" t="s">
        <v>1679</v>
      </c>
      <c r="AX9" s="781" t="s">
        <v>1681</v>
      </c>
      <c r="AY9" s="1159"/>
    </row>
    <row r="10" spans="1:52" s="1327" customFormat="1" ht="27" customHeight="1">
      <c r="A10" s="1324"/>
      <c r="B10" s="543" t="s">
        <v>183</v>
      </c>
      <c r="C10" s="760"/>
      <c r="D10" s="760"/>
      <c r="E10" s="760"/>
      <c r="F10" s="760"/>
      <c r="G10" s="760"/>
      <c r="H10" s="760"/>
      <c r="I10" s="760">
        <f t="shared" ref="I10:AJ10" si="0">SUBTOTAL(9,I11:I26)</f>
        <v>2974434</v>
      </c>
      <c r="J10" s="760">
        <f t="shared" si="0"/>
        <v>856000</v>
      </c>
      <c r="K10" s="760">
        <f t="shared" si="0"/>
        <v>300000</v>
      </c>
      <c r="L10" s="760">
        <f t="shared" si="0"/>
        <v>0</v>
      </c>
      <c r="M10" s="760">
        <f t="shared" si="0"/>
        <v>297946.70496</v>
      </c>
      <c r="N10" s="760">
        <f t="shared" si="0"/>
        <v>297946.70496</v>
      </c>
      <c r="O10" s="760">
        <f t="shared" si="0"/>
        <v>1817392.70496</v>
      </c>
      <c r="P10" s="760">
        <f t="shared" si="0"/>
        <v>787946.70496</v>
      </c>
      <c r="Q10" s="760">
        <f t="shared" si="0"/>
        <v>297946.70496</v>
      </c>
      <c r="R10" s="760">
        <f t="shared" si="0"/>
        <v>0</v>
      </c>
      <c r="S10" s="760">
        <f t="shared" si="0"/>
        <v>0</v>
      </c>
      <c r="T10" s="760">
        <f t="shared" si="0"/>
        <v>0</v>
      </c>
      <c r="U10" s="760">
        <f t="shared" si="0"/>
        <v>0</v>
      </c>
      <c r="V10" s="760">
        <f t="shared" si="0"/>
        <v>0</v>
      </c>
      <c r="W10" s="760">
        <f t="shared" si="0"/>
        <v>0</v>
      </c>
      <c r="X10" s="760">
        <f t="shared" si="0"/>
        <v>0</v>
      </c>
      <c r="Y10" s="760">
        <f t="shared" si="0"/>
        <v>0</v>
      </c>
      <c r="Z10" s="760">
        <f t="shared" si="0"/>
        <v>0</v>
      </c>
      <c r="AA10" s="760">
        <f t="shared" si="0"/>
        <v>1693162.70496</v>
      </c>
      <c r="AB10" s="760">
        <f t="shared" si="0"/>
        <v>787946.70496</v>
      </c>
      <c r="AC10" s="760">
        <f t="shared" si="0"/>
        <v>297946.70496</v>
      </c>
      <c r="AD10" s="760">
        <f t="shared" si="0"/>
        <v>0</v>
      </c>
      <c r="AE10" s="760">
        <f t="shared" si="0"/>
        <v>387946.70496</v>
      </c>
      <c r="AF10" s="760">
        <f t="shared" si="0"/>
        <v>1183228.70496</v>
      </c>
      <c r="AG10" s="760">
        <f t="shared" si="0"/>
        <v>297946.70496</v>
      </c>
      <c r="AH10" s="760">
        <f t="shared" si="0"/>
        <v>0</v>
      </c>
      <c r="AI10" s="760">
        <f t="shared" si="0"/>
        <v>52245</v>
      </c>
      <c r="AJ10" s="760">
        <f t="shared" si="0"/>
        <v>0</v>
      </c>
      <c r="AK10" s="760"/>
      <c r="AL10" s="760">
        <f t="shared" ref="AL10:AT10" si="1">SUBTOTAL(9,AL11:AL26)</f>
        <v>20245</v>
      </c>
      <c r="AM10" s="760">
        <f t="shared" si="1"/>
        <v>16000</v>
      </c>
      <c r="AN10" s="760">
        <f t="shared" si="1"/>
        <v>16000</v>
      </c>
      <c r="AO10" s="760">
        <f t="shared" si="1"/>
        <v>12483</v>
      </c>
      <c r="AP10" s="760">
        <f t="shared" si="1"/>
        <v>52245</v>
      </c>
      <c r="AQ10" s="760">
        <f t="shared" si="1"/>
        <v>1130983.70496</v>
      </c>
      <c r="AR10" s="760">
        <f t="shared" si="1"/>
        <v>1146983.70496</v>
      </c>
      <c r="AS10" s="760">
        <f t="shared" si="1"/>
        <v>152278</v>
      </c>
      <c r="AT10" s="760">
        <f t="shared" si="1"/>
        <v>0</v>
      </c>
      <c r="AU10" s="760"/>
      <c r="AV10" s="760">
        <f>SUBTOTAL(9,AV11:AV31)</f>
        <v>457878</v>
      </c>
      <c r="AW10" s="760">
        <f>SUBTOTAL(9,AW11:AW31)</f>
        <v>86988</v>
      </c>
      <c r="AX10" s="760">
        <f>SUBTOTAL(9,AX11:AX31)</f>
        <v>150000</v>
      </c>
      <c r="AY10" s="1325"/>
      <c r="AZ10" s="1326">
        <f>AT10/AS10</f>
        <v>0</v>
      </c>
    </row>
    <row r="11" spans="1:52" s="1330" customFormat="1" ht="27" customHeight="1">
      <c r="A11" s="1328" t="s">
        <v>11</v>
      </c>
      <c r="B11" s="1329" t="s">
        <v>1682</v>
      </c>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v>29282</v>
      </c>
      <c r="AG11" s="760"/>
      <c r="AH11" s="760"/>
      <c r="AI11" s="312">
        <f>AL11+AM11+AN11</f>
        <v>18300</v>
      </c>
      <c r="AJ11" s="760"/>
      <c r="AK11" s="760"/>
      <c r="AL11" s="760">
        <v>6300</v>
      </c>
      <c r="AM11" s="760">
        <v>6000</v>
      </c>
      <c r="AN11" s="760">
        <v>6000</v>
      </c>
      <c r="AO11" s="760">
        <v>3286</v>
      </c>
      <c r="AP11" s="760">
        <f>L11+AL11+AM11+AN11</f>
        <v>18300</v>
      </c>
      <c r="AQ11" s="760">
        <f>AF11-AL11-AM11-AN11</f>
        <v>10982</v>
      </c>
      <c r="AR11" s="330">
        <f>AF11-AL11-AM11</f>
        <v>16982</v>
      </c>
      <c r="AS11" s="330">
        <v>7278</v>
      </c>
      <c r="AT11" s="330"/>
      <c r="AU11" s="330">
        <f>AP11+AS11</f>
        <v>25578</v>
      </c>
      <c r="AV11" s="330">
        <f>SUBTOTAL(9,AV12:AV16)</f>
        <v>7278</v>
      </c>
      <c r="AW11" s="330"/>
      <c r="AX11" s="330"/>
      <c r="AY11" s="1325"/>
    </row>
    <row r="12" spans="1:52" s="1327" customFormat="1" ht="52.5" customHeight="1">
      <c r="A12" s="1328" t="s">
        <v>1018</v>
      </c>
      <c r="B12" s="1329" t="s">
        <v>1683</v>
      </c>
      <c r="C12" s="760"/>
      <c r="D12" s="760"/>
      <c r="E12" s="760"/>
      <c r="F12" s="760"/>
      <c r="G12" s="641"/>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83"/>
      <c r="AJ12" s="760"/>
      <c r="AK12" s="760"/>
      <c r="AL12" s="760"/>
      <c r="AM12" s="760"/>
      <c r="AN12" s="760"/>
      <c r="AO12" s="760"/>
      <c r="AP12" s="760"/>
      <c r="AQ12" s="760"/>
      <c r="AR12" s="330"/>
      <c r="AS12" s="330"/>
      <c r="AT12" s="330"/>
      <c r="AU12" s="330"/>
      <c r="AV12" s="330">
        <f>SUBTOTAL(9,AV13:AV16)</f>
        <v>7278</v>
      </c>
      <c r="AW12" s="330"/>
      <c r="AX12" s="330"/>
      <c r="AY12" s="1325"/>
      <c r="AZ12" s="1330"/>
    </row>
    <row r="13" spans="1:52" s="1330" customFormat="1" ht="42" customHeight="1">
      <c r="A13" s="1331"/>
      <c r="B13" s="1332" t="s">
        <v>1684</v>
      </c>
      <c r="C13" s="760"/>
      <c r="D13" s="760"/>
      <c r="E13" s="760"/>
      <c r="F13" s="760"/>
      <c r="G13" s="305" t="s">
        <v>821</v>
      </c>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312"/>
      <c r="AJ13" s="760"/>
      <c r="AK13" s="760"/>
      <c r="AL13" s="760"/>
      <c r="AM13" s="760"/>
      <c r="AN13" s="760"/>
      <c r="AO13" s="760"/>
      <c r="AP13" s="760"/>
      <c r="AQ13" s="760"/>
      <c r="AR13" s="330"/>
      <c r="AS13" s="330"/>
      <c r="AT13" s="330"/>
      <c r="AU13" s="330"/>
      <c r="AV13" s="782">
        <v>1278</v>
      </c>
      <c r="AW13" s="330"/>
      <c r="AX13" s="330"/>
      <c r="AY13" s="1325"/>
    </row>
    <row r="14" spans="1:52" s="1330" customFormat="1" ht="45" customHeight="1">
      <c r="A14" s="1331"/>
      <c r="B14" s="1332" t="s">
        <v>1685</v>
      </c>
      <c r="C14" s="760"/>
      <c r="D14" s="760"/>
      <c r="E14" s="760"/>
      <c r="F14" s="760"/>
      <c r="G14" s="305" t="s">
        <v>821</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312"/>
      <c r="AJ14" s="760"/>
      <c r="AK14" s="760"/>
      <c r="AL14" s="760"/>
      <c r="AM14" s="760"/>
      <c r="AN14" s="760"/>
      <c r="AO14" s="760"/>
      <c r="AP14" s="760"/>
      <c r="AQ14" s="760"/>
      <c r="AR14" s="330"/>
      <c r="AS14" s="330"/>
      <c r="AT14" s="330"/>
      <c r="AU14" s="330"/>
      <c r="AV14" s="782">
        <v>2500</v>
      </c>
      <c r="AW14" s="330"/>
      <c r="AX14" s="330"/>
      <c r="AY14" s="1325"/>
    </row>
    <row r="15" spans="1:52" s="1330" customFormat="1" ht="42" customHeight="1">
      <c r="A15" s="1331"/>
      <c r="B15" s="1332" t="s">
        <v>1686</v>
      </c>
      <c r="C15" s="760"/>
      <c r="D15" s="760"/>
      <c r="E15" s="760"/>
      <c r="F15" s="760"/>
      <c r="G15" s="305" t="s">
        <v>821</v>
      </c>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312"/>
      <c r="AJ15" s="760"/>
      <c r="AK15" s="760"/>
      <c r="AL15" s="760"/>
      <c r="AM15" s="760"/>
      <c r="AN15" s="760"/>
      <c r="AO15" s="760"/>
      <c r="AP15" s="760"/>
      <c r="AQ15" s="760"/>
      <c r="AR15" s="330"/>
      <c r="AS15" s="330"/>
      <c r="AT15" s="330"/>
      <c r="AU15" s="330"/>
      <c r="AV15" s="782">
        <v>2000</v>
      </c>
      <c r="AW15" s="330"/>
      <c r="AX15" s="330"/>
      <c r="AY15" s="1325"/>
    </row>
    <row r="16" spans="1:52" s="1330" customFormat="1" ht="40.5" customHeight="1">
      <c r="A16" s="1331"/>
      <c r="B16" s="1332" t="s">
        <v>1686</v>
      </c>
      <c r="C16" s="760"/>
      <c r="D16" s="760"/>
      <c r="E16" s="760"/>
      <c r="F16" s="760"/>
      <c r="G16" s="305" t="s">
        <v>821</v>
      </c>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312"/>
      <c r="AJ16" s="760"/>
      <c r="AK16" s="760"/>
      <c r="AL16" s="760"/>
      <c r="AM16" s="760"/>
      <c r="AN16" s="760"/>
      <c r="AO16" s="760"/>
      <c r="AP16" s="760"/>
      <c r="AQ16" s="760"/>
      <c r="AR16" s="330"/>
      <c r="AS16" s="330"/>
      <c r="AT16" s="330"/>
      <c r="AU16" s="330"/>
      <c r="AV16" s="782">
        <v>1500</v>
      </c>
      <c r="AW16" s="330"/>
      <c r="AX16" s="330"/>
      <c r="AY16" s="1325"/>
    </row>
    <row r="17" spans="1:52" s="1330" customFormat="1" ht="45" customHeight="1">
      <c r="A17" s="1328" t="s">
        <v>12</v>
      </c>
      <c r="B17" s="1329" t="s">
        <v>1687</v>
      </c>
      <c r="C17" s="760"/>
      <c r="D17" s="760"/>
      <c r="E17" s="760"/>
      <c r="F17" s="760"/>
      <c r="G17" s="760"/>
      <c r="H17" s="760"/>
      <c r="I17" s="760">
        <f>SUBTOTAL(9,I18:I18)</f>
        <v>1454988</v>
      </c>
      <c r="J17" s="760">
        <f t="shared" ref="J17:AF17" si="2">SUBTOTAL(9,J18:J18)</f>
        <v>366000</v>
      </c>
      <c r="K17" s="760">
        <f t="shared" si="2"/>
        <v>0</v>
      </c>
      <c r="L17" s="760">
        <f t="shared" si="2"/>
        <v>0</v>
      </c>
      <c r="M17" s="760">
        <f t="shared" si="2"/>
        <v>0</v>
      </c>
      <c r="N17" s="760">
        <f t="shared" si="2"/>
        <v>0</v>
      </c>
      <c r="O17" s="760">
        <f t="shared" si="2"/>
        <v>0</v>
      </c>
      <c r="P17" s="760">
        <f t="shared" si="2"/>
        <v>0</v>
      </c>
      <c r="Q17" s="760">
        <f t="shared" si="2"/>
        <v>0</v>
      </c>
      <c r="R17" s="760">
        <f t="shared" si="2"/>
        <v>0</v>
      </c>
      <c r="S17" s="760">
        <f t="shared" si="2"/>
        <v>0</v>
      </c>
      <c r="T17" s="760">
        <f t="shared" si="2"/>
        <v>0</v>
      </c>
      <c r="U17" s="760">
        <f t="shared" si="2"/>
        <v>0</v>
      </c>
      <c r="V17" s="760">
        <f t="shared" si="2"/>
        <v>0</v>
      </c>
      <c r="W17" s="760">
        <f t="shared" si="2"/>
        <v>0</v>
      </c>
      <c r="X17" s="760">
        <f t="shared" si="2"/>
        <v>0</v>
      </c>
      <c r="Y17" s="760">
        <f t="shared" si="2"/>
        <v>0</v>
      </c>
      <c r="Z17" s="760">
        <f t="shared" si="2"/>
        <v>0</v>
      </c>
      <c r="AA17" s="760">
        <f t="shared" si="2"/>
        <v>0</v>
      </c>
      <c r="AB17" s="760">
        <f t="shared" si="2"/>
        <v>0</v>
      </c>
      <c r="AC17" s="760">
        <f t="shared" si="2"/>
        <v>0</v>
      </c>
      <c r="AD17" s="760">
        <f t="shared" si="2"/>
        <v>0</v>
      </c>
      <c r="AE17" s="760">
        <f t="shared" si="2"/>
        <v>0</v>
      </c>
      <c r="AF17" s="760">
        <f t="shared" si="2"/>
        <v>366000</v>
      </c>
      <c r="AG17" s="760"/>
      <c r="AH17" s="760"/>
      <c r="AI17" s="312"/>
      <c r="AJ17" s="760"/>
      <c r="AK17" s="760"/>
      <c r="AL17" s="760"/>
      <c r="AM17" s="760"/>
      <c r="AN17" s="760"/>
      <c r="AO17" s="760"/>
      <c r="AP17" s="760"/>
      <c r="AQ17" s="760">
        <f>AF17-AL17-AM17-AN17</f>
        <v>366000</v>
      </c>
      <c r="AR17" s="330">
        <f>AF17-AL17-AM17</f>
        <v>366000</v>
      </c>
      <c r="AS17" s="330"/>
      <c r="AT17" s="330"/>
      <c r="AU17" s="330"/>
      <c r="AV17" s="330"/>
      <c r="AW17" s="330"/>
      <c r="AX17" s="330"/>
      <c r="AY17" s="1333"/>
    </row>
    <row r="18" spans="1:52" s="1330" customFormat="1" ht="83.25" customHeight="1">
      <c r="A18" s="1331" t="s">
        <v>1018</v>
      </c>
      <c r="B18" s="349" t="s">
        <v>1688</v>
      </c>
      <c r="C18" s="760"/>
      <c r="D18" s="760"/>
      <c r="E18" s="760"/>
      <c r="F18" s="760"/>
      <c r="G18" s="760"/>
      <c r="H18" s="327" t="s">
        <v>1689</v>
      </c>
      <c r="I18" s="760">
        <v>1454988</v>
      </c>
      <c r="J18" s="760">
        <v>366000</v>
      </c>
      <c r="K18" s="760"/>
      <c r="L18" s="760"/>
      <c r="M18" s="760"/>
      <c r="N18" s="760"/>
      <c r="O18" s="760"/>
      <c r="P18" s="760"/>
      <c r="Q18" s="760"/>
      <c r="R18" s="760"/>
      <c r="S18" s="760"/>
      <c r="T18" s="760"/>
      <c r="U18" s="760"/>
      <c r="V18" s="760"/>
      <c r="W18" s="760"/>
      <c r="X18" s="760"/>
      <c r="Y18" s="760"/>
      <c r="Z18" s="760"/>
      <c r="AA18" s="760"/>
      <c r="AB18" s="760"/>
      <c r="AC18" s="760"/>
      <c r="AD18" s="760"/>
      <c r="AE18" s="760"/>
      <c r="AF18" s="760">
        <v>366000</v>
      </c>
      <c r="AG18" s="760"/>
      <c r="AH18" s="760"/>
      <c r="AI18" s="312"/>
      <c r="AJ18" s="760"/>
      <c r="AK18" s="760"/>
      <c r="AL18" s="760"/>
      <c r="AM18" s="760"/>
      <c r="AN18" s="760"/>
      <c r="AO18" s="760"/>
      <c r="AP18" s="760"/>
      <c r="AQ18" s="760"/>
      <c r="AR18" s="330"/>
      <c r="AS18" s="330"/>
      <c r="AT18" s="330"/>
      <c r="AU18" s="330"/>
      <c r="AV18" s="782">
        <v>90000</v>
      </c>
      <c r="AW18" s="330"/>
      <c r="AX18" s="330"/>
      <c r="AY18" s="319"/>
    </row>
    <row r="19" spans="1:52" s="1334" customFormat="1" ht="33" customHeight="1">
      <c r="A19" s="641" t="s">
        <v>139</v>
      </c>
      <c r="B19" s="1329" t="s">
        <v>1690</v>
      </c>
      <c r="C19" s="296"/>
      <c r="D19" s="296"/>
      <c r="E19" s="296"/>
      <c r="F19" s="296"/>
      <c r="G19" s="296"/>
      <c r="H19" s="296"/>
      <c r="I19" s="760">
        <f t="shared" ref="I19:AT19" si="3">SUBTOTAL(9,I20:I26)</f>
        <v>1519446</v>
      </c>
      <c r="J19" s="760">
        <f t="shared" si="3"/>
        <v>490000</v>
      </c>
      <c r="K19" s="760">
        <f t="shared" si="3"/>
        <v>300000</v>
      </c>
      <c r="L19" s="760">
        <f t="shared" si="3"/>
        <v>0</v>
      </c>
      <c r="M19" s="760">
        <f t="shared" si="3"/>
        <v>297946.70496</v>
      </c>
      <c r="N19" s="760">
        <f t="shared" si="3"/>
        <v>297946.70496</v>
      </c>
      <c r="O19" s="760">
        <f t="shared" si="3"/>
        <v>1817392.70496</v>
      </c>
      <c r="P19" s="760">
        <f t="shared" si="3"/>
        <v>787946.70496</v>
      </c>
      <c r="Q19" s="760">
        <f t="shared" si="3"/>
        <v>297946.70496</v>
      </c>
      <c r="R19" s="760">
        <f t="shared" si="3"/>
        <v>0</v>
      </c>
      <c r="S19" s="760">
        <f t="shared" si="3"/>
        <v>0</v>
      </c>
      <c r="T19" s="760">
        <f t="shared" si="3"/>
        <v>0</v>
      </c>
      <c r="U19" s="760">
        <f t="shared" si="3"/>
        <v>0</v>
      </c>
      <c r="V19" s="760">
        <f t="shared" si="3"/>
        <v>0</v>
      </c>
      <c r="W19" s="760">
        <f t="shared" si="3"/>
        <v>0</v>
      </c>
      <c r="X19" s="760">
        <f t="shared" si="3"/>
        <v>0</v>
      </c>
      <c r="Y19" s="760">
        <f t="shared" si="3"/>
        <v>0</v>
      </c>
      <c r="Z19" s="760">
        <f t="shared" si="3"/>
        <v>0</v>
      </c>
      <c r="AA19" s="760">
        <f t="shared" si="3"/>
        <v>1693162.70496</v>
      </c>
      <c r="AB19" s="760">
        <f t="shared" si="3"/>
        <v>787946.70496</v>
      </c>
      <c r="AC19" s="760">
        <f t="shared" si="3"/>
        <v>297946.70496</v>
      </c>
      <c r="AD19" s="760">
        <f t="shared" si="3"/>
        <v>0</v>
      </c>
      <c r="AE19" s="760">
        <f t="shared" si="3"/>
        <v>387946.70496</v>
      </c>
      <c r="AF19" s="760">
        <f t="shared" si="3"/>
        <v>787946.70496</v>
      </c>
      <c r="AG19" s="760">
        <f t="shared" si="3"/>
        <v>297946.70496</v>
      </c>
      <c r="AH19" s="760">
        <f t="shared" si="3"/>
        <v>0</v>
      </c>
      <c r="AI19" s="760">
        <f t="shared" si="3"/>
        <v>33945</v>
      </c>
      <c r="AJ19" s="760">
        <f t="shared" si="3"/>
        <v>0</v>
      </c>
      <c r="AK19" s="760">
        <f t="shared" si="3"/>
        <v>0</v>
      </c>
      <c r="AL19" s="760">
        <f t="shared" si="3"/>
        <v>13945</v>
      </c>
      <c r="AM19" s="760">
        <f t="shared" si="3"/>
        <v>10000</v>
      </c>
      <c r="AN19" s="760">
        <f t="shared" si="3"/>
        <v>10000</v>
      </c>
      <c r="AO19" s="760">
        <f t="shared" si="3"/>
        <v>9197</v>
      </c>
      <c r="AP19" s="760">
        <f t="shared" si="3"/>
        <v>33945</v>
      </c>
      <c r="AQ19" s="760">
        <f t="shared" si="3"/>
        <v>754001.70496</v>
      </c>
      <c r="AR19" s="760">
        <f t="shared" si="3"/>
        <v>764001.70496</v>
      </c>
      <c r="AS19" s="330">
        <f t="shared" si="3"/>
        <v>145000</v>
      </c>
      <c r="AT19" s="330">
        <f t="shared" si="3"/>
        <v>0</v>
      </c>
      <c r="AU19" s="330"/>
      <c r="AV19" s="330">
        <f>SUBTOTAL(9,AV20:AV26)</f>
        <v>195600</v>
      </c>
      <c r="AW19" s="330"/>
      <c r="AX19" s="330"/>
      <c r="AY19" s="330"/>
    </row>
    <row r="20" spans="1:52" s="1337" customFormat="1" ht="43.5" customHeight="1">
      <c r="A20" s="1335" t="s">
        <v>14</v>
      </c>
      <c r="B20" s="302" t="s">
        <v>1691</v>
      </c>
      <c r="C20" s="294"/>
      <c r="D20" s="294"/>
      <c r="E20" s="294"/>
      <c r="F20" s="294"/>
      <c r="G20" s="294"/>
      <c r="H20" s="294"/>
      <c r="I20" s="783">
        <f t="shared" ref="I20:AH20" si="4">SUBTOTAL(9,I21:I22)</f>
        <v>0</v>
      </c>
      <c r="J20" s="783">
        <f t="shared" si="4"/>
        <v>0</v>
      </c>
      <c r="K20" s="783">
        <f t="shared" si="4"/>
        <v>300000</v>
      </c>
      <c r="L20" s="783">
        <f t="shared" si="4"/>
        <v>0</v>
      </c>
      <c r="M20" s="783">
        <f t="shared" si="4"/>
        <v>297946.70496</v>
      </c>
      <c r="N20" s="783">
        <f t="shared" si="4"/>
        <v>297946.70496</v>
      </c>
      <c r="O20" s="783">
        <f t="shared" si="4"/>
        <v>297946.70496</v>
      </c>
      <c r="P20" s="783">
        <f t="shared" si="4"/>
        <v>297946.70496</v>
      </c>
      <c r="Q20" s="783">
        <f t="shared" si="4"/>
        <v>297946.70496</v>
      </c>
      <c r="R20" s="783">
        <f t="shared" si="4"/>
        <v>0</v>
      </c>
      <c r="S20" s="783">
        <f t="shared" si="4"/>
        <v>0</v>
      </c>
      <c r="T20" s="783">
        <f t="shared" si="4"/>
        <v>0</v>
      </c>
      <c r="U20" s="783">
        <f t="shared" si="4"/>
        <v>0</v>
      </c>
      <c r="V20" s="783">
        <f t="shared" si="4"/>
        <v>0</v>
      </c>
      <c r="W20" s="783">
        <f t="shared" si="4"/>
        <v>0</v>
      </c>
      <c r="X20" s="783">
        <f t="shared" si="4"/>
        <v>0</v>
      </c>
      <c r="Y20" s="783">
        <f t="shared" si="4"/>
        <v>0</v>
      </c>
      <c r="Z20" s="783">
        <f t="shared" si="4"/>
        <v>0</v>
      </c>
      <c r="AA20" s="783">
        <f t="shared" si="4"/>
        <v>297946.70496</v>
      </c>
      <c r="AB20" s="783">
        <f t="shared" si="4"/>
        <v>297946.70496</v>
      </c>
      <c r="AC20" s="783">
        <f t="shared" si="4"/>
        <v>297946.70496</v>
      </c>
      <c r="AD20" s="783">
        <f t="shared" si="4"/>
        <v>0</v>
      </c>
      <c r="AE20" s="783">
        <f t="shared" si="4"/>
        <v>297946.70496</v>
      </c>
      <c r="AF20" s="783">
        <f t="shared" si="4"/>
        <v>297946.70496</v>
      </c>
      <c r="AG20" s="783">
        <f t="shared" si="4"/>
        <v>297946.70496</v>
      </c>
      <c r="AH20" s="783">
        <f t="shared" si="4"/>
        <v>0</v>
      </c>
      <c r="AI20" s="783"/>
      <c r="AJ20" s="783"/>
      <c r="AK20" s="783"/>
      <c r="AL20" s="783">
        <f t="shared" ref="AL20:AV20" si="5">SUBTOTAL(9,AL21:AL22)</f>
        <v>0</v>
      </c>
      <c r="AM20" s="783">
        <f t="shared" si="5"/>
        <v>0</v>
      </c>
      <c r="AN20" s="783">
        <f t="shared" si="5"/>
        <v>0</v>
      </c>
      <c r="AO20" s="783">
        <f t="shared" si="5"/>
        <v>0</v>
      </c>
      <c r="AP20" s="783">
        <f t="shared" si="5"/>
        <v>0</v>
      </c>
      <c r="AQ20" s="783">
        <f t="shared" si="5"/>
        <v>297946.70496</v>
      </c>
      <c r="AR20" s="783">
        <f t="shared" si="5"/>
        <v>297946.70496</v>
      </c>
      <c r="AS20" s="783">
        <f t="shared" si="5"/>
        <v>0</v>
      </c>
      <c r="AT20" s="783">
        <f t="shared" si="5"/>
        <v>0</v>
      </c>
      <c r="AU20" s="783"/>
      <c r="AV20" s="783">
        <f t="shared" si="5"/>
        <v>86988</v>
      </c>
      <c r="AW20" s="783"/>
      <c r="AX20" s="783"/>
      <c r="AY20" s="782"/>
      <c r="AZ20" s="1336"/>
    </row>
    <row r="21" spans="1:52" s="1336" customFormat="1" ht="29.25" customHeight="1" outlineLevel="1">
      <c r="A21" s="1335" t="s">
        <v>1692</v>
      </c>
      <c r="B21" s="302" t="s">
        <v>1693</v>
      </c>
      <c r="C21" s="296"/>
      <c r="D21" s="296"/>
      <c r="E21" s="296"/>
      <c r="F21" s="296"/>
      <c r="G21" s="296"/>
      <c r="H21" s="296"/>
      <c r="I21" s="783">
        <f t="shared" ref="I21:AH21" si="6">SUBTOTAL(9,I22:I22)</f>
        <v>0</v>
      </c>
      <c r="J21" s="783">
        <f t="shared" si="6"/>
        <v>0</v>
      </c>
      <c r="K21" s="783">
        <f t="shared" si="6"/>
        <v>300000</v>
      </c>
      <c r="L21" s="783">
        <f t="shared" si="6"/>
        <v>0</v>
      </c>
      <c r="M21" s="783">
        <f t="shared" si="6"/>
        <v>297946.70496</v>
      </c>
      <c r="N21" s="783">
        <f t="shared" si="6"/>
        <v>297946.70496</v>
      </c>
      <c r="O21" s="783">
        <f t="shared" si="6"/>
        <v>297946.70496</v>
      </c>
      <c r="P21" s="783">
        <f t="shared" si="6"/>
        <v>297946.70496</v>
      </c>
      <c r="Q21" s="783">
        <f t="shared" si="6"/>
        <v>297946.70496</v>
      </c>
      <c r="R21" s="783">
        <f t="shared" si="6"/>
        <v>0</v>
      </c>
      <c r="S21" s="783">
        <f t="shared" si="6"/>
        <v>0</v>
      </c>
      <c r="T21" s="783">
        <f t="shared" si="6"/>
        <v>0</v>
      </c>
      <c r="U21" s="783">
        <f t="shared" si="6"/>
        <v>0</v>
      </c>
      <c r="V21" s="783">
        <f t="shared" si="6"/>
        <v>0</v>
      </c>
      <c r="W21" s="783">
        <f t="shared" si="6"/>
        <v>0</v>
      </c>
      <c r="X21" s="783">
        <f t="shared" si="6"/>
        <v>0</v>
      </c>
      <c r="Y21" s="783">
        <f t="shared" si="6"/>
        <v>0</v>
      </c>
      <c r="Z21" s="783">
        <f t="shared" si="6"/>
        <v>0</v>
      </c>
      <c r="AA21" s="783">
        <f t="shared" si="6"/>
        <v>297946.70496</v>
      </c>
      <c r="AB21" s="783">
        <f t="shared" si="6"/>
        <v>297946.70496</v>
      </c>
      <c r="AC21" s="783">
        <f t="shared" si="6"/>
        <v>297946.70496</v>
      </c>
      <c r="AD21" s="783">
        <f t="shared" si="6"/>
        <v>0</v>
      </c>
      <c r="AE21" s="783">
        <f t="shared" si="6"/>
        <v>297946.70496</v>
      </c>
      <c r="AF21" s="783">
        <f t="shared" si="6"/>
        <v>297946.70496</v>
      </c>
      <c r="AG21" s="783">
        <f t="shared" si="6"/>
        <v>297946.70496</v>
      </c>
      <c r="AH21" s="783">
        <f t="shared" si="6"/>
        <v>0</v>
      </c>
      <c r="AI21" s="783"/>
      <c r="AJ21" s="783"/>
      <c r="AK21" s="783"/>
      <c r="AL21" s="783">
        <f t="shared" ref="AL21:AR21" si="7">SUBTOTAL(9,AL22:AL22)</f>
        <v>0</v>
      </c>
      <c r="AM21" s="783">
        <f t="shared" si="7"/>
        <v>0</v>
      </c>
      <c r="AN21" s="783">
        <f t="shared" si="7"/>
        <v>0</v>
      </c>
      <c r="AO21" s="783">
        <f t="shared" si="7"/>
        <v>0</v>
      </c>
      <c r="AP21" s="783">
        <f t="shared" si="7"/>
        <v>0</v>
      </c>
      <c r="AQ21" s="783">
        <f t="shared" si="7"/>
        <v>297946.70496</v>
      </c>
      <c r="AR21" s="783">
        <f t="shared" si="7"/>
        <v>297946.70496</v>
      </c>
      <c r="AS21" s="783"/>
      <c r="AT21" s="783"/>
      <c r="AU21" s="783"/>
      <c r="AV21" s="783">
        <f>SUBTOTAL(9,AV22:AV22)</f>
        <v>86988</v>
      </c>
      <c r="AW21" s="783"/>
      <c r="AX21" s="783"/>
      <c r="AY21" s="782"/>
    </row>
    <row r="22" spans="1:52" s="1337" customFormat="1" ht="99.75" customHeight="1" outlineLevel="1">
      <c r="A22" s="1338">
        <v>1</v>
      </c>
      <c r="B22" s="1339" t="s">
        <v>1694</v>
      </c>
      <c r="C22" s="1340"/>
      <c r="D22" s="294"/>
      <c r="E22" s="294"/>
      <c r="F22" s="294"/>
      <c r="G22" s="294"/>
      <c r="H22" s="1341" t="s">
        <v>1695</v>
      </c>
      <c r="I22" s="312"/>
      <c r="J22" s="312"/>
      <c r="K22" s="312">
        <v>300000</v>
      </c>
      <c r="L22" s="312"/>
      <c r="M22" s="312">
        <v>297946.70496</v>
      </c>
      <c r="N22" s="312">
        <v>297946.70496</v>
      </c>
      <c r="O22" s="312">
        <v>297946.70496</v>
      </c>
      <c r="P22" s="312">
        <v>297946.70496</v>
      </c>
      <c r="Q22" s="312">
        <v>297946.70496</v>
      </c>
      <c r="R22" s="312"/>
      <c r="S22" s="312"/>
      <c r="T22" s="312"/>
      <c r="U22" s="312"/>
      <c r="V22" s="312"/>
      <c r="W22" s="312"/>
      <c r="X22" s="312"/>
      <c r="Y22" s="312"/>
      <c r="Z22" s="312"/>
      <c r="AA22" s="312">
        <v>297946.70496</v>
      </c>
      <c r="AB22" s="312">
        <v>297946.70496</v>
      </c>
      <c r="AC22" s="312">
        <v>297946.70496</v>
      </c>
      <c r="AD22" s="312"/>
      <c r="AE22" s="312">
        <v>297946.70496</v>
      </c>
      <c r="AF22" s="312">
        <v>297946.70496</v>
      </c>
      <c r="AG22" s="312">
        <v>297946.70496</v>
      </c>
      <c r="AH22" s="312"/>
      <c r="AI22" s="312"/>
      <c r="AJ22" s="312">
        <f>AL22+AM22+AN22</f>
        <v>0</v>
      </c>
      <c r="AK22" s="312"/>
      <c r="AL22" s="782">
        <v>0</v>
      </c>
      <c r="AM22" s="782"/>
      <c r="AN22" s="782"/>
      <c r="AO22" s="782"/>
      <c r="AP22" s="761">
        <f>L22+AL22+AM22+AN22</f>
        <v>0</v>
      </c>
      <c r="AQ22" s="761">
        <f>AF22-AL22-AM22-AN22</f>
        <v>297946.70496</v>
      </c>
      <c r="AR22" s="782">
        <f>AF22-AL22-AM22</f>
        <v>297946.70496</v>
      </c>
      <c r="AS22" s="782">
        <v>0</v>
      </c>
      <c r="AT22" s="782">
        <v>0</v>
      </c>
      <c r="AU22" s="782"/>
      <c r="AV22" s="782">
        <v>86988</v>
      </c>
      <c r="AW22" s="782">
        <f>AV22</f>
        <v>86988</v>
      </c>
      <c r="AX22" s="782"/>
      <c r="AY22" s="782"/>
      <c r="AZ22" s="1336" t="s">
        <v>805</v>
      </c>
    </row>
    <row r="23" spans="1:52" s="1342" customFormat="1" ht="66" customHeight="1">
      <c r="A23" s="1335" t="s">
        <v>19</v>
      </c>
      <c r="B23" s="302" t="s">
        <v>1696</v>
      </c>
      <c r="C23" s="296"/>
      <c r="D23" s="296"/>
      <c r="E23" s="296"/>
      <c r="F23" s="296"/>
      <c r="G23" s="296"/>
      <c r="H23" s="296"/>
      <c r="I23" s="783">
        <f t="shared" ref="I23:AI23" si="8">SUBTOTAL(9,I24:I24)</f>
        <v>90000</v>
      </c>
      <c r="J23" s="783">
        <f t="shared" si="8"/>
        <v>90000</v>
      </c>
      <c r="K23" s="783">
        <f t="shared" si="8"/>
        <v>0</v>
      </c>
      <c r="L23" s="783">
        <f t="shared" si="8"/>
        <v>0</v>
      </c>
      <c r="M23" s="783">
        <f t="shared" si="8"/>
        <v>0</v>
      </c>
      <c r="N23" s="783">
        <f t="shared" si="8"/>
        <v>0</v>
      </c>
      <c r="O23" s="783">
        <f t="shared" si="8"/>
        <v>90000</v>
      </c>
      <c r="P23" s="783">
        <f t="shared" si="8"/>
        <v>90000</v>
      </c>
      <c r="Q23" s="783">
        <f t="shared" si="8"/>
        <v>0</v>
      </c>
      <c r="R23" s="783">
        <f t="shared" si="8"/>
        <v>0</v>
      </c>
      <c r="S23" s="783">
        <f t="shared" si="8"/>
        <v>0</v>
      </c>
      <c r="T23" s="783">
        <f t="shared" si="8"/>
        <v>0</v>
      </c>
      <c r="U23" s="783">
        <f t="shared" si="8"/>
        <v>0</v>
      </c>
      <c r="V23" s="783">
        <f t="shared" si="8"/>
        <v>0</v>
      </c>
      <c r="W23" s="783">
        <f t="shared" si="8"/>
        <v>0</v>
      </c>
      <c r="X23" s="783">
        <f t="shared" si="8"/>
        <v>0</v>
      </c>
      <c r="Y23" s="783">
        <f t="shared" si="8"/>
        <v>0</v>
      </c>
      <c r="Z23" s="783">
        <f t="shared" si="8"/>
        <v>0</v>
      </c>
      <c r="AA23" s="783">
        <f t="shared" si="8"/>
        <v>90000</v>
      </c>
      <c r="AB23" s="783">
        <f t="shared" si="8"/>
        <v>90000</v>
      </c>
      <c r="AC23" s="783">
        <f t="shared" si="8"/>
        <v>0</v>
      </c>
      <c r="AD23" s="783">
        <f t="shared" si="8"/>
        <v>0</v>
      </c>
      <c r="AE23" s="783">
        <f t="shared" si="8"/>
        <v>90000</v>
      </c>
      <c r="AF23" s="783">
        <f t="shared" si="8"/>
        <v>90000</v>
      </c>
      <c r="AG23" s="783">
        <f t="shared" si="8"/>
        <v>0</v>
      </c>
      <c r="AH23" s="783">
        <f t="shared" si="8"/>
        <v>0</v>
      </c>
      <c r="AI23" s="783">
        <f t="shared" si="8"/>
        <v>33945</v>
      </c>
      <c r="AJ23" s="783"/>
      <c r="AK23" s="783"/>
      <c r="AL23" s="783">
        <f t="shared" ref="AL23:AS23" si="9">SUBTOTAL(9,AL24:AL24)</f>
        <v>13945</v>
      </c>
      <c r="AM23" s="783">
        <f t="shared" si="9"/>
        <v>10000</v>
      </c>
      <c r="AN23" s="783">
        <f t="shared" si="9"/>
        <v>10000</v>
      </c>
      <c r="AO23" s="783">
        <f t="shared" si="9"/>
        <v>9197</v>
      </c>
      <c r="AP23" s="783">
        <f t="shared" si="9"/>
        <v>33945</v>
      </c>
      <c r="AQ23" s="783">
        <f t="shared" si="9"/>
        <v>56055</v>
      </c>
      <c r="AR23" s="783">
        <f t="shared" si="9"/>
        <v>66055</v>
      </c>
      <c r="AS23" s="783">
        <f t="shared" si="9"/>
        <v>25000</v>
      </c>
      <c r="AT23" s="783"/>
      <c r="AU23" s="783"/>
      <c r="AV23" s="330">
        <f>SUBTOTAL(9,AV24:AV24)</f>
        <v>11000</v>
      </c>
      <c r="AW23" s="782"/>
      <c r="AX23" s="782"/>
      <c r="AY23" s="330"/>
      <c r="AZ23" s="1334"/>
    </row>
    <row r="24" spans="1:52" s="1337" customFormat="1" ht="77.099999999999994" customHeight="1" outlineLevel="1">
      <c r="A24" s="303">
        <v>1</v>
      </c>
      <c r="B24" s="784" t="s">
        <v>1697</v>
      </c>
      <c r="C24" s="306" t="s">
        <v>188</v>
      </c>
      <c r="D24" s="306"/>
      <c r="E24" s="306"/>
      <c r="F24" s="306"/>
      <c r="G24" s="306" t="s">
        <v>855</v>
      </c>
      <c r="H24" s="306" t="s">
        <v>1698</v>
      </c>
      <c r="I24" s="295">
        <v>90000</v>
      </c>
      <c r="J24" s="295">
        <v>90000</v>
      </c>
      <c r="K24" s="312">
        <v>0</v>
      </c>
      <c r="L24" s="312">
        <v>0</v>
      </c>
      <c r="M24" s="312">
        <v>0</v>
      </c>
      <c r="N24" s="312">
        <v>0</v>
      </c>
      <c r="O24" s="312">
        <v>90000</v>
      </c>
      <c r="P24" s="312">
        <v>90000</v>
      </c>
      <c r="Q24" s="1343"/>
      <c r="R24" s="1343"/>
      <c r="S24" s="1343"/>
      <c r="T24" s="1343"/>
      <c r="U24" s="1343"/>
      <c r="V24" s="1343"/>
      <c r="W24" s="1343"/>
      <c r="X24" s="1343"/>
      <c r="Y24" s="1343"/>
      <c r="Z24" s="1343"/>
      <c r="AA24" s="312">
        <v>90000</v>
      </c>
      <c r="AB24" s="312">
        <v>90000</v>
      </c>
      <c r="AC24" s="1343"/>
      <c r="AD24" s="1343"/>
      <c r="AE24" s="312">
        <v>90000</v>
      </c>
      <c r="AF24" s="312">
        <v>90000</v>
      </c>
      <c r="AG24" s="1343"/>
      <c r="AH24" s="1343"/>
      <c r="AI24" s="312">
        <f>AL24+AM24+AN24</f>
        <v>33945</v>
      </c>
      <c r="AJ24" s="1343"/>
      <c r="AK24" s="1343"/>
      <c r="AL24" s="782">
        <v>13945</v>
      </c>
      <c r="AM24" s="782">
        <v>10000</v>
      </c>
      <c r="AN24" s="782">
        <v>10000</v>
      </c>
      <c r="AO24" s="782">
        <v>9197</v>
      </c>
      <c r="AP24" s="761">
        <f>L24+AL24+AM24+AN24</f>
        <v>33945</v>
      </c>
      <c r="AQ24" s="761">
        <f>AF24-AL24-AM24-AN24</f>
        <v>56055</v>
      </c>
      <c r="AR24" s="782">
        <f>AF24-AL24-AM24</f>
        <v>66055</v>
      </c>
      <c r="AS24" s="782">
        <v>25000</v>
      </c>
      <c r="AT24" s="782"/>
      <c r="AU24" s="782">
        <f>AL24+AM24+AN24+AS24</f>
        <v>58945</v>
      </c>
      <c r="AV24" s="782">
        <v>11000</v>
      </c>
      <c r="AW24" s="782"/>
      <c r="AX24" s="782"/>
      <c r="AY24" s="782"/>
      <c r="AZ24" s="1336">
        <f>80000-58945</f>
        <v>21055</v>
      </c>
    </row>
    <row r="25" spans="1:52" s="1342" customFormat="1" ht="88.5" customHeight="1">
      <c r="A25" s="1335" t="s">
        <v>23</v>
      </c>
      <c r="B25" s="302" t="s">
        <v>1699</v>
      </c>
      <c r="C25" s="296"/>
      <c r="D25" s="296"/>
      <c r="E25" s="296"/>
      <c r="F25" s="296"/>
      <c r="G25" s="296"/>
      <c r="H25" s="296"/>
      <c r="I25" s="783">
        <f t="shared" ref="I25:AI27" si="10">SUBTOTAL(9,I26:I26)</f>
        <v>1429446</v>
      </c>
      <c r="J25" s="783">
        <f t="shared" si="10"/>
        <v>400000</v>
      </c>
      <c r="K25" s="783">
        <f t="shared" si="10"/>
        <v>0</v>
      </c>
      <c r="L25" s="783">
        <f t="shared" si="10"/>
        <v>0</v>
      </c>
      <c r="M25" s="783">
        <f t="shared" si="10"/>
        <v>0</v>
      </c>
      <c r="N25" s="783">
        <f t="shared" si="10"/>
        <v>0</v>
      </c>
      <c r="O25" s="783">
        <f t="shared" si="10"/>
        <v>1429446</v>
      </c>
      <c r="P25" s="783">
        <f t="shared" si="10"/>
        <v>400000</v>
      </c>
      <c r="Q25" s="783">
        <f t="shared" si="10"/>
        <v>0</v>
      </c>
      <c r="R25" s="783">
        <f t="shared" si="10"/>
        <v>0</v>
      </c>
      <c r="S25" s="783">
        <f t="shared" si="10"/>
        <v>0</v>
      </c>
      <c r="T25" s="783">
        <f t="shared" si="10"/>
        <v>0</v>
      </c>
      <c r="U25" s="783">
        <f t="shared" si="10"/>
        <v>0</v>
      </c>
      <c r="V25" s="783">
        <f t="shared" si="10"/>
        <v>0</v>
      </c>
      <c r="W25" s="783">
        <f t="shared" si="10"/>
        <v>0</v>
      </c>
      <c r="X25" s="783">
        <f t="shared" si="10"/>
        <v>0</v>
      </c>
      <c r="Y25" s="783">
        <f t="shared" si="10"/>
        <v>0</v>
      </c>
      <c r="Z25" s="783">
        <f t="shared" si="10"/>
        <v>0</v>
      </c>
      <c r="AA25" s="783">
        <f t="shared" si="10"/>
        <v>1305216</v>
      </c>
      <c r="AB25" s="783">
        <f t="shared" si="10"/>
        <v>400000</v>
      </c>
      <c r="AC25" s="783">
        <f t="shared" si="10"/>
        <v>0</v>
      </c>
      <c r="AD25" s="783">
        <f t="shared" si="10"/>
        <v>0</v>
      </c>
      <c r="AE25" s="783">
        <f t="shared" si="10"/>
        <v>0</v>
      </c>
      <c r="AF25" s="783">
        <f t="shared" si="10"/>
        <v>400000</v>
      </c>
      <c r="AG25" s="783">
        <f t="shared" si="10"/>
        <v>0</v>
      </c>
      <c r="AH25" s="783">
        <f t="shared" si="10"/>
        <v>0</v>
      </c>
      <c r="AI25" s="783">
        <f t="shared" si="10"/>
        <v>0</v>
      </c>
      <c r="AJ25" s="783"/>
      <c r="AK25" s="783"/>
      <c r="AL25" s="783">
        <f t="shared" ref="AL25:AS25" si="11">SUBTOTAL(9,AL26:AL26)</f>
        <v>0</v>
      </c>
      <c r="AM25" s="783">
        <f t="shared" si="11"/>
        <v>0</v>
      </c>
      <c r="AN25" s="783">
        <f t="shared" si="11"/>
        <v>0</v>
      </c>
      <c r="AO25" s="783">
        <f t="shared" si="11"/>
        <v>0</v>
      </c>
      <c r="AP25" s="783">
        <f t="shared" si="11"/>
        <v>0</v>
      </c>
      <c r="AQ25" s="783">
        <f t="shared" si="11"/>
        <v>400000</v>
      </c>
      <c r="AR25" s="783">
        <f t="shared" si="11"/>
        <v>400000</v>
      </c>
      <c r="AS25" s="783">
        <f t="shared" si="11"/>
        <v>120000</v>
      </c>
      <c r="AT25" s="783"/>
      <c r="AU25" s="782"/>
      <c r="AV25" s="330">
        <f>SUBTOTAL(9,AV26:AV26)</f>
        <v>97612</v>
      </c>
      <c r="AW25" s="782"/>
      <c r="AX25" s="782"/>
      <c r="AY25" s="330"/>
      <c r="AZ25" s="1334"/>
    </row>
    <row r="26" spans="1:52" s="1337" customFormat="1" ht="71.25" customHeight="1" outlineLevel="1">
      <c r="A26" s="303">
        <v>1</v>
      </c>
      <c r="B26" s="304" t="s">
        <v>1700</v>
      </c>
      <c r="C26" s="294" t="s">
        <v>191</v>
      </c>
      <c r="D26" s="294"/>
      <c r="E26" s="294" t="s">
        <v>1701</v>
      </c>
      <c r="F26" s="294"/>
      <c r="G26" s="294" t="s">
        <v>302</v>
      </c>
      <c r="H26" s="294" t="s">
        <v>862</v>
      </c>
      <c r="I26" s="1344">
        <v>1429446</v>
      </c>
      <c r="J26" s="1344">
        <v>400000</v>
      </c>
      <c r="K26" s="312">
        <v>0</v>
      </c>
      <c r="L26" s="312">
        <v>0</v>
      </c>
      <c r="M26" s="312"/>
      <c r="N26" s="312"/>
      <c r="O26" s="1344">
        <v>1429446</v>
      </c>
      <c r="P26" s="312">
        <v>400000</v>
      </c>
      <c r="Q26" s="1343"/>
      <c r="R26" s="1343"/>
      <c r="S26" s="1343"/>
      <c r="T26" s="1343"/>
      <c r="U26" s="1343"/>
      <c r="V26" s="1343"/>
      <c r="W26" s="1343"/>
      <c r="X26" s="1343"/>
      <c r="Y26" s="1343"/>
      <c r="Z26" s="1343"/>
      <c r="AA26" s="312">
        <v>1305216</v>
      </c>
      <c r="AB26" s="312">
        <v>400000</v>
      </c>
      <c r="AC26" s="1343"/>
      <c r="AD26" s="1343"/>
      <c r="AE26" s="312"/>
      <c r="AF26" s="312">
        <f>AB26</f>
        <v>400000</v>
      </c>
      <c r="AG26" s="1343"/>
      <c r="AH26" s="1343"/>
      <c r="AI26" s="312">
        <f>AL26+AM26+AN26</f>
        <v>0</v>
      </c>
      <c r="AJ26" s="1343"/>
      <c r="AK26" s="1343"/>
      <c r="AL26" s="312">
        <v>0</v>
      </c>
      <c r="AM26" s="782"/>
      <c r="AN26" s="782"/>
      <c r="AO26" s="782"/>
      <c r="AP26" s="761">
        <f>L26+AL26+AM26+AN26</f>
        <v>0</v>
      </c>
      <c r="AQ26" s="761">
        <f>AF26-AL26-AM26-AN26</f>
        <v>400000</v>
      </c>
      <c r="AR26" s="782">
        <f>AF26-AL26-AM26</f>
        <v>400000</v>
      </c>
      <c r="AS26" s="782">
        <v>120000</v>
      </c>
      <c r="AT26" s="782"/>
      <c r="AU26" s="782">
        <f>AL26+AM26+AN26+AS26</f>
        <v>120000</v>
      </c>
      <c r="AV26" s="782">
        <f>92557+10055-5000</f>
        <v>97612</v>
      </c>
      <c r="AW26" s="782"/>
      <c r="AX26" s="782"/>
      <c r="AY26" s="782"/>
      <c r="AZ26" s="1336"/>
    </row>
    <row r="27" spans="1:52" s="1342" customFormat="1" ht="47.25" customHeight="1" outlineLevel="1">
      <c r="A27" s="468" t="s">
        <v>25</v>
      </c>
      <c r="B27" s="1345" t="s">
        <v>379</v>
      </c>
      <c r="C27" s="353"/>
      <c r="D27" s="353"/>
      <c r="E27" s="353"/>
      <c r="F27" s="353"/>
      <c r="G27" s="353"/>
      <c r="H27" s="353"/>
      <c r="I27" s="783">
        <f t="shared" si="10"/>
        <v>65000</v>
      </c>
      <c r="J27" s="783">
        <f t="shared" si="10"/>
        <v>60000</v>
      </c>
      <c r="K27" s="783">
        <f t="shared" si="10"/>
        <v>0</v>
      </c>
      <c r="L27" s="783">
        <f t="shared" si="10"/>
        <v>0</v>
      </c>
      <c r="M27" s="783">
        <f t="shared" si="10"/>
        <v>0</v>
      </c>
      <c r="N27" s="783">
        <f t="shared" si="10"/>
        <v>0</v>
      </c>
      <c r="O27" s="783">
        <f t="shared" si="10"/>
        <v>0</v>
      </c>
      <c r="P27" s="783">
        <f t="shared" si="10"/>
        <v>0</v>
      </c>
      <c r="Q27" s="783">
        <f t="shared" si="10"/>
        <v>0</v>
      </c>
      <c r="R27" s="783">
        <f t="shared" si="10"/>
        <v>0</v>
      </c>
      <c r="S27" s="783">
        <f t="shared" si="10"/>
        <v>0</v>
      </c>
      <c r="T27" s="783">
        <f t="shared" si="10"/>
        <v>0</v>
      </c>
      <c r="U27" s="783">
        <f t="shared" si="10"/>
        <v>0</v>
      </c>
      <c r="V27" s="783">
        <f t="shared" si="10"/>
        <v>0</v>
      </c>
      <c r="W27" s="783">
        <f t="shared" si="10"/>
        <v>0</v>
      </c>
      <c r="X27" s="783">
        <f t="shared" si="10"/>
        <v>0</v>
      </c>
      <c r="Y27" s="783">
        <f t="shared" si="10"/>
        <v>0</v>
      </c>
      <c r="Z27" s="783">
        <f t="shared" si="10"/>
        <v>0</v>
      </c>
      <c r="AA27" s="783">
        <f t="shared" si="10"/>
        <v>0</v>
      </c>
      <c r="AB27" s="783">
        <f t="shared" si="10"/>
        <v>0</v>
      </c>
      <c r="AC27" s="783">
        <f t="shared" si="10"/>
        <v>0</v>
      </c>
      <c r="AD27" s="783">
        <f t="shared" si="10"/>
        <v>0</v>
      </c>
      <c r="AE27" s="783">
        <f t="shared" si="10"/>
        <v>0</v>
      </c>
      <c r="AF27" s="783">
        <f t="shared" si="10"/>
        <v>0</v>
      </c>
      <c r="AG27" s="783">
        <f t="shared" si="10"/>
        <v>0</v>
      </c>
      <c r="AH27" s="783">
        <f t="shared" si="10"/>
        <v>0</v>
      </c>
      <c r="AI27" s="783">
        <f t="shared" si="10"/>
        <v>0</v>
      </c>
      <c r="AJ27" s="783">
        <f t="shared" ref="AJ27:AV27" si="12">SUBTOTAL(9,AJ28:AJ28)</f>
        <v>0</v>
      </c>
      <c r="AK27" s="783">
        <f t="shared" si="12"/>
        <v>0</v>
      </c>
      <c r="AL27" s="783">
        <f t="shared" si="12"/>
        <v>0</v>
      </c>
      <c r="AM27" s="783">
        <f t="shared" si="12"/>
        <v>0</v>
      </c>
      <c r="AN27" s="783">
        <f t="shared" si="12"/>
        <v>0</v>
      </c>
      <c r="AO27" s="783">
        <f t="shared" si="12"/>
        <v>0</v>
      </c>
      <c r="AP27" s="783">
        <f t="shared" si="12"/>
        <v>0</v>
      </c>
      <c r="AQ27" s="783">
        <f t="shared" si="12"/>
        <v>0</v>
      </c>
      <c r="AR27" s="783">
        <f t="shared" si="12"/>
        <v>0</v>
      </c>
      <c r="AS27" s="783">
        <f t="shared" si="12"/>
        <v>0</v>
      </c>
      <c r="AT27" s="783">
        <f t="shared" si="12"/>
        <v>0</v>
      </c>
      <c r="AU27" s="783">
        <f t="shared" si="12"/>
        <v>0</v>
      </c>
      <c r="AV27" s="783">
        <f t="shared" si="12"/>
        <v>15000</v>
      </c>
      <c r="AW27" s="785"/>
      <c r="AX27" s="785"/>
      <c r="AY27" s="785"/>
    </row>
    <row r="28" spans="1:52" s="1337" customFormat="1" ht="109.5" customHeight="1" outlineLevel="1">
      <c r="A28" s="303">
        <v>1</v>
      </c>
      <c r="B28" s="304" t="s">
        <v>1702</v>
      </c>
      <c r="C28" s="294"/>
      <c r="D28" s="294"/>
      <c r="E28" s="294"/>
      <c r="F28" s="294"/>
      <c r="G28" s="294" t="s">
        <v>851</v>
      </c>
      <c r="H28" s="294" t="s">
        <v>1703</v>
      </c>
      <c r="I28" s="1344">
        <v>65000</v>
      </c>
      <c r="J28" s="1344">
        <v>60000</v>
      </c>
      <c r="K28" s="312"/>
      <c r="L28" s="312"/>
      <c r="M28" s="312"/>
      <c r="N28" s="312"/>
      <c r="O28" s="1344"/>
      <c r="P28" s="312"/>
      <c r="Q28" s="1343"/>
      <c r="R28" s="1343"/>
      <c r="S28" s="1343"/>
      <c r="T28" s="1343"/>
      <c r="U28" s="1343"/>
      <c r="V28" s="1343"/>
      <c r="W28" s="1343"/>
      <c r="X28" s="1343"/>
      <c r="Y28" s="1343"/>
      <c r="Z28" s="1343"/>
      <c r="AA28" s="312"/>
      <c r="AB28" s="312"/>
      <c r="AC28" s="1343"/>
      <c r="AD28" s="1343"/>
      <c r="AE28" s="312"/>
      <c r="AF28" s="312"/>
      <c r="AG28" s="1343"/>
      <c r="AH28" s="1343"/>
      <c r="AI28" s="312"/>
      <c r="AJ28" s="1343"/>
      <c r="AK28" s="1343"/>
      <c r="AL28" s="312"/>
      <c r="AM28" s="782"/>
      <c r="AN28" s="782"/>
      <c r="AO28" s="782"/>
      <c r="AP28" s="761"/>
      <c r="AQ28" s="761"/>
      <c r="AR28" s="782"/>
      <c r="AS28" s="782"/>
      <c r="AT28" s="782"/>
      <c r="AU28" s="782"/>
      <c r="AV28" s="782">
        <v>15000</v>
      </c>
      <c r="AW28" s="782"/>
      <c r="AX28" s="782"/>
      <c r="AY28" s="1346" t="s">
        <v>1704</v>
      </c>
      <c r="AZ28" s="1336"/>
    </row>
    <row r="29" spans="1:52" s="1348" customFormat="1" ht="29.25" customHeight="1">
      <c r="A29" s="1335" t="s">
        <v>1705</v>
      </c>
      <c r="B29" s="786" t="s">
        <v>1047</v>
      </c>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330">
        <f>SUBTOTAL(9,AV30:AV31)</f>
        <v>150000</v>
      </c>
      <c r="AW29" s="330">
        <f>SUBTOTAL(9,AW30:AW31)</f>
        <v>0</v>
      </c>
      <c r="AX29" s="330">
        <f>SUBTOTAL(9,AX30:AX31)</f>
        <v>150000</v>
      </c>
      <c r="AY29" s="786"/>
      <c r="AZ29" s="1347"/>
    </row>
    <row r="30" spans="1:52" ht="77.25" customHeight="1">
      <c r="A30" s="309" t="s">
        <v>1018</v>
      </c>
      <c r="B30" s="304" t="s">
        <v>1706</v>
      </c>
      <c r="C30" s="464"/>
      <c r="D30" s="464"/>
      <c r="E30" s="464"/>
      <c r="F30" s="464"/>
      <c r="G30" s="294" t="s">
        <v>302</v>
      </c>
      <c r="H30" s="1349" t="s">
        <v>1707</v>
      </c>
      <c r="I30" s="787">
        <v>7177567</v>
      </c>
      <c r="J30" s="787">
        <v>300000</v>
      </c>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v>300000</v>
      </c>
      <c r="AR30" s="787"/>
      <c r="AS30" s="787"/>
      <c r="AT30" s="787"/>
      <c r="AU30" s="787"/>
      <c r="AV30" s="787">
        <v>150000</v>
      </c>
      <c r="AW30" s="787"/>
      <c r="AX30" s="787">
        <v>150000</v>
      </c>
      <c r="AY30" s="313" t="s">
        <v>1708</v>
      </c>
    </row>
    <row r="31" spans="1:52">
      <c r="A31" s="1350"/>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row>
    <row r="32" spans="1:52" hidden="1">
      <c r="A32" s="1351"/>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row>
    <row r="33" spans="1:50" hidden="1">
      <c r="A33" s="1351"/>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row>
    <row r="34" spans="1:50" hidden="1">
      <c r="A34" s="1351"/>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row>
    <row r="35" spans="1:50" hidden="1">
      <c r="A35" s="1351"/>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row>
    <row r="36" spans="1:50" hidden="1">
      <c r="A36" s="1351"/>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row>
    <row r="37" spans="1:50" hidden="1">
      <c r="A37" s="1351"/>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row>
    <row r="38" spans="1:50" hidden="1">
      <c r="A38" s="1351"/>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row>
    <row r="39" spans="1:50" hidden="1">
      <c r="A39" s="1351"/>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row>
    <row r="40" spans="1:50" hidden="1">
      <c r="A40" s="1351"/>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row>
    <row r="41" spans="1:50" hidden="1">
      <c r="A41" s="1351"/>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row>
    <row r="42" spans="1:50" hidden="1">
      <c r="A42" s="1351"/>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row>
    <row r="43" spans="1:50" hidden="1">
      <c r="A43" s="1351"/>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row>
    <row r="44" spans="1:50" hidden="1">
      <c r="A44" s="1351"/>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row>
    <row r="45" spans="1:50" hidden="1">
      <c r="A45" s="1351"/>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row>
    <row r="46" spans="1:50" hidden="1">
      <c r="A46" s="1351"/>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row>
    <row r="47" spans="1:50" hidden="1">
      <c r="A47" s="1351"/>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row>
    <row r="48" spans="1:50" hidden="1">
      <c r="A48" s="1351"/>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row>
    <row r="49" spans="1:50" hidden="1">
      <c r="A49" s="1351"/>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row>
    <row r="50" spans="1:50" hidden="1">
      <c r="A50" s="1351"/>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row>
    <row r="51" spans="1:50" hidden="1">
      <c r="A51" s="1351"/>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row>
    <row r="52" spans="1:50" hidden="1">
      <c r="A52" s="1351"/>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row>
    <row r="53" spans="1:50" hidden="1">
      <c r="A53" s="1351"/>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row>
    <row r="54" spans="1:50" hidden="1">
      <c r="A54" s="1351"/>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row>
    <row r="55" spans="1:50" hidden="1">
      <c r="A55" s="1351"/>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row>
    <row r="56" spans="1:50" hidden="1">
      <c r="A56" s="1351"/>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row>
    <row r="57" spans="1:50" hidden="1">
      <c r="A57" s="1351"/>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row>
    <row r="58" spans="1:50" hidden="1">
      <c r="A58" s="1351"/>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row>
    <row r="59" spans="1:50" hidden="1">
      <c r="A59" s="1351"/>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row>
    <row r="60" spans="1:50" hidden="1">
      <c r="A60" s="1351"/>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row>
    <row r="61" spans="1:50" hidden="1">
      <c r="A61" s="1351"/>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row>
    <row r="62" spans="1:50" hidden="1">
      <c r="A62" s="1351"/>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row>
    <row r="63" spans="1:50" hidden="1">
      <c r="A63" s="1351"/>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row>
    <row r="64" spans="1:50" hidden="1">
      <c r="A64" s="1351"/>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row>
    <row r="65" spans="1:50" hidden="1">
      <c r="A65" s="1351"/>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row>
    <row r="66" spans="1:50" hidden="1">
      <c r="A66" s="1351"/>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row>
    <row r="67" spans="1:50" hidden="1">
      <c r="A67" s="1351"/>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row>
    <row r="68" spans="1:50" hidden="1">
      <c r="A68" s="1351"/>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row>
    <row r="69" spans="1:50" hidden="1">
      <c r="A69" s="1351"/>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row>
    <row r="70" spans="1:50" hidden="1">
      <c r="A70" s="1351"/>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row>
    <row r="71" spans="1:50" hidden="1">
      <c r="A71" s="1351"/>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row>
    <row r="72" spans="1:50" hidden="1">
      <c r="A72" s="1351"/>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row>
    <row r="73" spans="1:50" hidden="1">
      <c r="A73" s="1351"/>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4"/>
    </row>
    <row r="74" spans="1:50" hidden="1">
      <c r="A74" s="1351"/>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row>
    <row r="75" spans="1:50" hidden="1">
      <c r="A75" s="1351"/>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row>
    <row r="76" spans="1:50" hidden="1">
      <c r="A76" s="1351"/>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row>
    <row r="77" spans="1:50" hidden="1">
      <c r="A77" s="1351"/>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row>
    <row r="78" spans="1:50" hidden="1">
      <c r="A78" s="1351"/>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row>
    <row r="79" spans="1:50" hidden="1">
      <c r="A79" s="1351"/>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row>
    <row r="80" spans="1:50" hidden="1">
      <c r="A80" s="1351"/>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row>
    <row r="81" spans="1:50" hidden="1">
      <c r="A81" s="1351"/>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row>
    <row r="82" spans="1:50" hidden="1">
      <c r="A82" s="1351"/>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row>
    <row r="83" spans="1:50" hidden="1">
      <c r="A83" s="1351"/>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row>
    <row r="84" spans="1:50" hidden="1">
      <c r="A84" s="1351"/>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row>
    <row r="85" spans="1:50" hidden="1">
      <c r="A85" s="1351"/>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row>
    <row r="86" spans="1:50" hidden="1">
      <c r="A86" s="1351"/>
      <c r="B86" s="314"/>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row>
    <row r="87" spans="1:50" hidden="1">
      <c r="A87" s="1351"/>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row>
    <row r="88" spans="1:50" hidden="1">
      <c r="A88" s="1351"/>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row>
    <row r="89" spans="1:50" hidden="1">
      <c r="A89" s="1351"/>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row>
    <row r="90" spans="1:50" hidden="1">
      <c r="A90" s="1351"/>
      <c r="B90" s="314"/>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row>
    <row r="91" spans="1:50" hidden="1">
      <c r="A91" s="1351"/>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row>
    <row r="92" spans="1:50" hidden="1">
      <c r="A92" s="1351"/>
      <c r="B92" s="314"/>
      <c r="C92" s="314"/>
      <c r="D92" s="314"/>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row>
    <row r="93" spans="1:50" hidden="1">
      <c r="A93" s="1351"/>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row>
    <row r="94" spans="1:50" hidden="1">
      <c r="A94" s="1351"/>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row>
    <row r="95" spans="1:50" hidden="1">
      <c r="A95" s="1351"/>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row>
    <row r="96" spans="1:50" hidden="1">
      <c r="A96" s="1351"/>
      <c r="B96" s="314"/>
      <c r="C96" s="314"/>
      <c r="D96" s="314"/>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row>
    <row r="97" spans="1:50" hidden="1">
      <c r="A97" s="1351"/>
      <c r="B97" s="314"/>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row>
    <row r="98" spans="1:50" hidden="1">
      <c r="A98" s="1351"/>
      <c r="B98" s="314"/>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row>
    <row r="99" spans="1:50" hidden="1">
      <c r="A99" s="1351"/>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row>
    <row r="100" spans="1:50" hidden="1">
      <c r="A100" s="1351"/>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row>
    <row r="101" spans="1:50" hidden="1">
      <c r="A101" s="1351"/>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row>
    <row r="102" spans="1:50" hidden="1">
      <c r="A102" s="1351"/>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row>
    <row r="103" spans="1:50" hidden="1">
      <c r="A103" s="1351"/>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row>
    <row r="104" spans="1:50" hidden="1">
      <c r="A104" s="1351"/>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row>
    <row r="105" spans="1:50" hidden="1">
      <c r="A105" s="1351"/>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row>
    <row r="106" spans="1:50" hidden="1">
      <c r="A106" s="1351"/>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row>
    <row r="107" spans="1:50" hidden="1">
      <c r="A107" s="1351"/>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row>
    <row r="108" spans="1:50" hidden="1">
      <c r="A108" s="1351"/>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row>
    <row r="109" spans="1:50" hidden="1">
      <c r="A109" s="1351"/>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row>
    <row r="110" spans="1:50" hidden="1">
      <c r="A110" s="1351"/>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row>
    <row r="111" spans="1:50" hidden="1">
      <c r="A111" s="1351"/>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row>
    <row r="112" spans="1:50" hidden="1">
      <c r="A112" s="1351"/>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row>
    <row r="113" spans="1:50" hidden="1">
      <c r="A113" s="1351"/>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row>
    <row r="114" spans="1:50" hidden="1">
      <c r="A114" s="1351"/>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row>
    <row r="115" spans="1:50" hidden="1">
      <c r="A115" s="1351"/>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row>
    <row r="116" spans="1:50" hidden="1">
      <c r="A116" s="1351"/>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row>
    <row r="117" spans="1:50" hidden="1">
      <c r="A117" s="1351"/>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row>
    <row r="118" spans="1:50" hidden="1">
      <c r="A118" s="1351"/>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row>
    <row r="119" spans="1:50" hidden="1">
      <c r="A119" s="1351"/>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row>
    <row r="120" spans="1:50" hidden="1">
      <c r="A120" s="1351"/>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row>
    <row r="121" spans="1:50" hidden="1">
      <c r="A121" s="1351"/>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row>
    <row r="122" spans="1:50" hidden="1">
      <c r="A122" s="1351"/>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row>
    <row r="123" spans="1:50" hidden="1">
      <c r="A123" s="1351"/>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row>
    <row r="124" spans="1:50" hidden="1">
      <c r="A124" s="1351"/>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row>
    <row r="125" spans="1:50" hidden="1">
      <c r="A125" s="1351"/>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row>
    <row r="126" spans="1:50" hidden="1">
      <c r="A126" s="1351"/>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row>
    <row r="127" spans="1:50" hidden="1">
      <c r="A127" s="1351"/>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row>
    <row r="128" spans="1:50" hidden="1">
      <c r="A128" s="1351"/>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row>
    <row r="129" spans="1:50" hidden="1">
      <c r="A129" s="1351"/>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row>
    <row r="130" spans="1:50" hidden="1">
      <c r="A130" s="1351"/>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row>
    <row r="131" spans="1:50" hidden="1">
      <c r="A131" s="1351"/>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4"/>
    </row>
    <row r="132" spans="1:50" hidden="1">
      <c r="A132" s="1351"/>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row>
    <row r="133" spans="1:50" hidden="1">
      <c r="A133" s="1351"/>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row>
    <row r="134" spans="1:50" hidden="1">
      <c r="A134" s="1351"/>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row>
    <row r="135" spans="1:50" hidden="1">
      <c r="A135" s="1351"/>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row>
    <row r="136" spans="1:50" hidden="1">
      <c r="A136" s="1351"/>
      <c r="B136" s="314"/>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row>
    <row r="137" spans="1:50" hidden="1">
      <c r="A137" s="1351"/>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row>
    <row r="138" spans="1:50" hidden="1">
      <c r="A138" s="1351"/>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row>
    <row r="139" spans="1:50" hidden="1">
      <c r="A139" s="1351"/>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row>
    <row r="140" spans="1:50" hidden="1">
      <c r="A140" s="1351"/>
      <c r="B140" s="314"/>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row>
    <row r="141" spans="1:50" hidden="1">
      <c r="A141" s="1351"/>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row>
    <row r="142" spans="1:50" hidden="1">
      <c r="A142" s="1351"/>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row>
    <row r="143" spans="1:50" hidden="1">
      <c r="A143" s="1351"/>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4"/>
    </row>
    <row r="144" spans="1:50" hidden="1">
      <c r="A144" s="1351"/>
      <c r="B144" s="314"/>
      <c r="C144" s="314"/>
      <c r="D144" s="314"/>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c r="AW144" s="314"/>
      <c r="AX144" s="314"/>
    </row>
    <row r="145" spans="1:50" hidden="1">
      <c r="A145" s="1351"/>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row>
    <row r="146" spans="1:50" hidden="1">
      <c r="A146" s="1351"/>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AR146" s="314"/>
      <c r="AS146" s="314"/>
      <c r="AT146" s="314"/>
      <c r="AU146" s="314"/>
      <c r="AV146" s="314"/>
      <c r="AW146" s="314"/>
      <c r="AX146" s="314"/>
    </row>
    <row r="147" spans="1:50" hidden="1">
      <c r="A147" s="1351"/>
      <c r="B147" s="314"/>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4"/>
    </row>
    <row r="148" spans="1:50" hidden="1">
      <c r="A148" s="1351"/>
      <c r="B148" s="314"/>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314"/>
    </row>
    <row r="149" spans="1:50" hidden="1">
      <c r="A149" s="1351"/>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row>
    <row r="150" spans="1:50" hidden="1">
      <c r="A150" s="1351"/>
      <c r="B150" s="314"/>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c r="AW150" s="314"/>
      <c r="AX150" s="314"/>
    </row>
    <row r="151" spans="1:50" hidden="1">
      <c r="A151" s="1351"/>
      <c r="B151" s="314"/>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row>
    <row r="152" spans="1:50" hidden="1">
      <c r="A152" s="1351"/>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row>
    <row r="153" spans="1:50" hidden="1">
      <c r="A153" s="1351"/>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row>
    <row r="154" spans="1:50" hidden="1">
      <c r="A154" s="1351"/>
      <c r="B154" s="314"/>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row>
    <row r="155" spans="1:50" hidden="1">
      <c r="A155" s="1351"/>
      <c r="B155" s="314"/>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row>
    <row r="156" spans="1:50" hidden="1">
      <c r="A156" s="1351"/>
      <c r="B156" s="314"/>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row>
    <row r="157" spans="1:50" hidden="1">
      <c r="A157" s="1351"/>
      <c r="B157" s="314"/>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row>
    <row r="158" spans="1:50" hidden="1">
      <c r="A158" s="1351"/>
      <c r="B158" s="314"/>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row>
    <row r="159" spans="1:50" hidden="1">
      <c r="A159" s="1351"/>
      <c r="B159" s="314"/>
      <c r="C159" s="314"/>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row>
    <row r="160" spans="1:50" hidden="1">
      <c r="A160" s="1351"/>
      <c r="B160" s="314"/>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row>
    <row r="161" spans="1:50" hidden="1">
      <c r="A161" s="1351"/>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row>
    <row r="162" spans="1:50" hidden="1">
      <c r="A162" s="1351"/>
      <c r="B162" s="314"/>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c r="AW162" s="314"/>
      <c r="AX162" s="314"/>
    </row>
    <row r="163" spans="1:50" hidden="1">
      <c r="A163" s="1351"/>
      <c r="B163" s="314"/>
      <c r="C163" s="314"/>
      <c r="D163" s="314"/>
      <c r="E163" s="314"/>
      <c r="F163" s="314"/>
      <c r="G163" s="314"/>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row>
    <row r="164" spans="1:50" hidden="1">
      <c r="A164" s="1351"/>
      <c r="B164" s="314"/>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row>
    <row r="165" spans="1:50" hidden="1">
      <c r="A165" s="1351"/>
      <c r="B165" s="314"/>
      <c r="C165" s="314"/>
      <c r="D165" s="314"/>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row>
    <row r="166" spans="1:50" hidden="1">
      <c r="A166" s="1351"/>
      <c r="B166" s="314"/>
      <c r="C166" s="314"/>
      <c r="D166" s="314"/>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row>
    <row r="167" spans="1:50" hidden="1">
      <c r="A167" s="1351"/>
      <c r="B167" s="314"/>
      <c r="C167" s="314"/>
      <c r="D167" s="314"/>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row>
    <row r="168" spans="1:50" hidden="1">
      <c r="A168" s="1351"/>
      <c r="B168" s="314"/>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row>
    <row r="169" spans="1:50" hidden="1">
      <c r="A169" s="1351"/>
      <c r="B169" s="314"/>
      <c r="C169" s="314"/>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row>
    <row r="170" spans="1:50" hidden="1">
      <c r="A170" s="1351"/>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row>
    <row r="171" spans="1:50" hidden="1">
      <c r="A171" s="1351"/>
      <c r="B171" s="314"/>
      <c r="C171" s="314"/>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row>
    <row r="172" spans="1:50" hidden="1">
      <c r="A172" s="1351"/>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row>
    <row r="173" spans="1:50" hidden="1">
      <c r="A173" s="1351"/>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row>
    <row r="174" spans="1:50" hidden="1">
      <c r="A174" s="1351"/>
      <c r="B174" s="314"/>
      <c r="C174" s="314"/>
      <c r="D174" s="314"/>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4"/>
    </row>
    <row r="175" spans="1:50" hidden="1">
      <c r="A175" s="1351"/>
      <c r="B175" s="314"/>
      <c r="C175" s="314"/>
      <c r="D175" s="314"/>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row>
    <row r="176" spans="1:50" hidden="1">
      <c r="A176" s="1351"/>
      <c r="B176" s="314"/>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row>
    <row r="177" spans="1:50" hidden="1">
      <c r="A177" s="1351"/>
      <c r="B177" s="314"/>
      <c r="C177" s="314"/>
      <c r="D177" s="314"/>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row>
    <row r="178" spans="1:50" hidden="1">
      <c r="A178" s="1351"/>
      <c r="B178" s="314"/>
      <c r="C178" s="314"/>
      <c r="D178" s="314"/>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row>
    <row r="179" spans="1:50" hidden="1">
      <c r="A179" s="1351"/>
      <c r="B179" s="314"/>
      <c r="C179" s="314"/>
      <c r="D179" s="314"/>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row>
    <row r="180" spans="1:50" hidden="1">
      <c r="A180" s="1351"/>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row>
    <row r="181" spans="1:50" hidden="1">
      <c r="A181" s="1351"/>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row>
    <row r="182" spans="1:50" hidden="1">
      <c r="A182" s="1351"/>
      <c r="B182" s="314"/>
      <c r="C182" s="314"/>
      <c r="D182" s="314"/>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row>
    <row r="183" spans="1:50" hidden="1">
      <c r="A183" s="1351"/>
      <c r="B183" s="314"/>
      <c r="C183" s="314"/>
      <c r="D183" s="314"/>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row>
    <row r="184" spans="1:50" hidden="1">
      <c r="A184" s="1351"/>
      <c r="B184" s="314"/>
      <c r="C184" s="314"/>
      <c r="D184" s="314"/>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row>
    <row r="185" spans="1:50" hidden="1">
      <c r="A185" s="1351"/>
      <c r="B185" s="314"/>
      <c r="C185" s="314"/>
      <c r="D185" s="314"/>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row>
    <row r="186" spans="1:50" hidden="1">
      <c r="A186" s="1351"/>
      <c r="B186" s="314"/>
      <c r="C186" s="314"/>
      <c r="D186" s="314"/>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row>
    <row r="187" spans="1:50" hidden="1">
      <c r="A187" s="1351"/>
      <c r="B187" s="314"/>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row>
    <row r="188" spans="1:50" hidden="1">
      <c r="A188" s="1351"/>
      <c r="B188" s="314"/>
      <c r="C188" s="314"/>
      <c r="D188" s="314"/>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row>
    <row r="189" spans="1:50" hidden="1">
      <c r="A189" s="1351"/>
      <c r="B189" s="314"/>
      <c r="C189" s="314"/>
      <c r="D189" s="314"/>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row>
    <row r="190" spans="1:50" hidden="1">
      <c r="A190" s="1351"/>
      <c r="B190" s="314"/>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row>
    <row r="191" spans="1:50" hidden="1">
      <c r="A191" s="1351"/>
      <c r="B191" s="314"/>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row>
    <row r="192" spans="1:50" hidden="1">
      <c r="A192" s="1351"/>
      <c r="B192" s="314"/>
      <c r="C192" s="314"/>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row>
    <row r="193" spans="1:50" hidden="1">
      <c r="A193" s="1351"/>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c r="AW193" s="314"/>
      <c r="AX193" s="314"/>
    </row>
    <row r="194" spans="1:50" hidden="1">
      <c r="A194" s="1351"/>
      <c r="B194" s="314"/>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row>
    <row r="195" spans="1:50" hidden="1">
      <c r="A195" s="1351"/>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row>
    <row r="196" spans="1:50" hidden="1">
      <c r="A196" s="1351"/>
      <c r="B196" s="314"/>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row>
    <row r="197" spans="1:50" hidden="1">
      <c r="A197" s="1351"/>
      <c r="B197" s="314"/>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row>
    <row r="198" spans="1:50" hidden="1">
      <c r="A198" s="1351"/>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row>
    <row r="199" spans="1:50" hidden="1">
      <c r="A199" s="1351"/>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row>
    <row r="200" spans="1:50" hidden="1">
      <c r="A200" s="1351"/>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row>
    <row r="201" spans="1:50" hidden="1">
      <c r="A201" s="1351"/>
      <c r="B201" s="314"/>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row>
    <row r="202" spans="1:50" hidden="1">
      <c r="A202" s="1351"/>
      <c r="B202" s="314"/>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row>
    <row r="203" spans="1:50" hidden="1">
      <c r="A203" s="1351"/>
      <c r="B203" s="314"/>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row>
    <row r="204" spans="1:50" hidden="1">
      <c r="A204" s="1351"/>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row>
    <row r="205" spans="1:50" hidden="1">
      <c r="A205" s="1351"/>
      <c r="B205" s="314"/>
      <c r="C205" s="314"/>
      <c r="D205" s="314"/>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row>
    <row r="206" spans="1:50" hidden="1">
      <c r="A206" s="1351"/>
      <c r="B206" s="314"/>
      <c r="C206" s="314"/>
      <c r="D206" s="314"/>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row>
    <row r="207" spans="1:50" hidden="1">
      <c r="A207" s="1351"/>
      <c r="B207" s="314"/>
      <c r="C207" s="314"/>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row>
    <row r="208" spans="1:50" hidden="1">
      <c r="A208" s="1351"/>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c r="AW208" s="314"/>
      <c r="AX208" s="314"/>
    </row>
    <row r="209" spans="1:50" hidden="1">
      <c r="A209" s="1351"/>
      <c r="B209" s="314"/>
      <c r="C209" s="314"/>
      <c r="D209" s="314"/>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c r="AW209" s="314"/>
      <c r="AX209" s="314"/>
    </row>
    <row r="210" spans="1:50" hidden="1">
      <c r="A210" s="1351"/>
      <c r="B210" s="314"/>
      <c r="C210" s="314"/>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row>
    <row r="211" spans="1:50" hidden="1">
      <c r="A211" s="1351"/>
      <c r="B211" s="314"/>
      <c r="C211" s="314"/>
      <c r="D211" s="314"/>
      <c r="E211" s="314"/>
      <c r="F211" s="314"/>
      <c r="G211" s="314"/>
      <c r="H211" s="314"/>
      <c r="I211" s="314"/>
      <c r="J211" s="314"/>
      <c r="K211" s="314"/>
      <c r="L211" s="314"/>
      <c r="M211" s="314"/>
      <c r="N211" s="314"/>
      <c r="O211" s="314"/>
      <c r="P211" s="314"/>
      <c r="Q211" s="314"/>
      <c r="R211" s="314"/>
      <c r="S211" s="314"/>
      <c r="T211" s="314"/>
      <c r="U211" s="314"/>
      <c r="V211" s="314"/>
      <c r="W211" s="314"/>
      <c r="X211" s="314"/>
      <c r="Y211" s="314"/>
      <c r="Z211" s="314"/>
      <c r="AA211" s="314"/>
      <c r="AB211" s="314"/>
      <c r="AC211" s="314"/>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4"/>
    </row>
    <row r="212" spans="1:50" hidden="1">
      <c r="A212" s="1351"/>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c r="AR212" s="314"/>
      <c r="AS212" s="314"/>
      <c r="AT212" s="314"/>
      <c r="AU212" s="314"/>
      <c r="AV212" s="314"/>
      <c r="AW212" s="314"/>
      <c r="AX212" s="314"/>
    </row>
    <row r="213" spans="1:50" hidden="1">
      <c r="A213" s="1351"/>
      <c r="B213" s="314"/>
      <c r="C213" s="314"/>
      <c r="D213" s="314"/>
      <c r="E213" s="314"/>
      <c r="F213" s="314"/>
      <c r="G213" s="314"/>
      <c r="H213" s="314"/>
      <c r="I213" s="314"/>
      <c r="J213" s="314"/>
      <c r="K213" s="314"/>
      <c r="L213" s="314"/>
      <c r="M213" s="314"/>
      <c r="N213" s="314"/>
      <c r="O213" s="314"/>
      <c r="P213" s="314"/>
      <c r="Q213" s="314"/>
      <c r="R213" s="314"/>
      <c r="S213" s="314"/>
      <c r="T213" s="314"/>
      <c r="U213" s="314"/>
      <c r="V213" s="314"/>
      <c r="W213" s="314"/>
      <c r="X213" s="314"/>
      <c r="Y213" s="314"/>
      <c r="Z213" s="314"/>
      <c r="AA213" s="314"/>
      <c r="AB213" s="314"/>
      <c r="AC213" s="314"/>
      <c r="AD213" s="314"/>
      <c r="AE213" s="314"/>
      <c r="AF213" s="314"/>
      <c r="AG213" s="314"/>
      <c r="AH213" s="314"/>
      <c r="AI213" s="314"/>
      <c r="AJ213" s="314"/>
      <c r="AK213" s="314"/>
      <c r="AL213" s="314"/>
      <c r="AM213" s="314"/>
      <c r="AN213" s="314"/>
      <c r="AO213" s="314"/>
      <c r="AP213" s="314"/>
      <c r="AQ213" s="314"/>
      <c r="AR213" s="314"/>
      <c r="AS213" s="314"/>
      <c r="AT213" s="314"/>
      <c r="AU213" s="314"/>
      <c r="AV213" s="314"/>
      <c r="AW213" s="314"/>
      <c r="AX213" s="314"/>
    </row>
    <row r="214" spans="1:50" hidden="1">
      <c r="A214" s="1351"/>
      <c r="B214" s="314"/>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4"/>
    </row>
    <row r="215" spans="1:50" hidden="1">
      <c r="A215" s="1351"/>
      <c r="B215" s="314"/>
      <c r="C215" s="314"/>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c r="AR215" s="314"/>
      <c r="AS215" s="314"/>
      <c r="AT215" s="314"/>
      <c r="AU215" s="314"/>
      <c r="AV215" s="314"/>
      <c r="AW215" s="314"/>
      <c r="AX215" s="314"/>
    </row>
    <row r="216" spans="1:50" hidden="1">
      <c r="A216" s="1351"/>
      <c r="B216" s="314"/>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4"/>
      <c r="AS216" s="314"/>
      <c r="AT216" s="314"/>
      <c r="AU216" s="314"/>
      <c r="AV216" s="314"/>
      <c r="AW216" s="314"/>
      <c r="AX216" s="314"/>
    </row>
    <row r="217" spans="1:50" hidden="1">
      <c r="A217" s="1351"/>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row>
    <row r="218" spans="1:50" hidden="1">
      <c r="A218" s="1351"/>
      <c r="B218" s="314"/>
      <c r="C218" s="314"/>
      <c r="D218" s="314"/>
      <c r="E218" s="314"/>
      <c r="F218" s="314"/>
      <c r="G218" s="314"/>
      <c r="H218" s="314"/>
      <c r="I218" s="314"/>
      <c r="J218" s="314"/>
      <c r="K218" s="314"/>
      <c r="L218" s="314"/>
      <c r="M218" s="314"/>
      <c r="N218" s="314"/>
      <c r="O218" s="314"/>
      <c r="P218" s="314"/>
      <c r="Q218" s="314"/>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4"/>
      <c r="AW218" s="314"/>
      <c r="AX218" s="314"/>
    </row>
    <row r="219" spans="1:50" hidden="1">
      <c r="A219" s="1351"/>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c r="AR219" s="314"/>
      <c r="AS219" s="314"/>
      <c r="AT219" s="314"/>
      <c r="AU219" s="314"/>
      <c r="AV219" s="314"/>
      <c r="AW219" s="314"/>
      <c r="AX219" s="314"/>
    </row>
    <row r="220" spans="1:50" hidden="1">
      <c r="A220" s="1351"/>
      <c r="B220" s="314"/>
      <c r="C220" s="314"/>
      <c r="D220" s="314"/>
      <c r="E220" s="314"/>
      <c r="F220" s="314"/>
      <c r="G220" s="314"/>
      <c r="H220" s="314"/>
      <c r="I220" s="314"/>
      <c r="J220" s="314"/>
      <c r="K220" s="314"/>
      <c r="L220" s="314"/>
      <c r="M220" s="314"/>
      <c r="N220" s="314"/>
      <c r="O220" s="314"/>
      <c r="P220" s="314"/>
      <c r="Q220" s="314"/>
      <c r="R220" s="314"/>
      <c r="S220" s="314"/>
      <c r="T220" s="314"/>
      <c r="U220" s="314"/>
      <c r="V220" s="314"/>
      <c r="W220" s="314"/>
      <c r="X220" s="314"/>
      <c r="Y220" s="314"/>
      <c r="Z220" s="314"/>
      <c r="AA220" s="314"/>
      <c r="AB220" s="314"/>
      <c r="AC220" s="314"/>
      <c r="AD220" s="314"/>
      <c r="AE220" s="314"/>
      <c r="AF220" s="314"/>
      <c r="AG220" s="314"/>
      <c r="AH220" s="314"/>
      <c r="AI220" s="314"/>
      <c r="AJ220" s="314"/>
      <c r="AK220" s="314"/>
      <c r="AL220" s="314"/>
      <c r="AM220" s="314"/>
      <c r="AN220" s="314"/>
      <c r="AO220" s="314"/>
      <c r="AP220" s="314"/>
      <c r="AQ220" s="314"/>
      <c r="AR220" s="314"/>
      <c r="AS220" s="314"/>
      <c r="AT220" s="314"/>
      <c r="AU220" s="314"/>
      <c r="AV220" s="314"/>
      <c r="AW220" s="314"/>
      <c r="AX220" s="314"/>
    </row>
    <row r="221" spans="1:50" hidden="1">
      <c r="A221" s="1351"/>
      <c r="B221" s="314"/>
      <c r="C221" s="314"/>
      <c r="D221" s="314"/>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314"/>
      <c r="AE221" s="314"/>
      <c r="AF221" s="314"/>
      <c r="AG221" s="314"/>
      <c r="AH221" s="314"/>
      <c r="AI221" s="314"/>
      <c r="AJ221" s="314"/>
      <c r="AK221" s="314"/>
      <c r="AL221" s="314"/>
      <c r="AM221" s="314"/>
      <c r="AN221" s="314"/>
      <c r="AO221" s="314"/>
      <c r="AP221" s="314"/>
      <c r="AQ221" s="314"/>
      <c r="AR221" s="314"/>
      <c r="AS221" s="314"/>
      <c r="AT221" s="314"/>
      <c r="AU221" s="314"/>
      <c r="AV221" s="314"/>
      <c r="AW221" s="314"/>
      <c r="AX221" s="314"/>
    </row>
    <row r="222" spans="1:50" hidden="1">
      <c r="A222" s="1351"/>
      <c r="B222" s="314"/>
      <c r="C222" s="314"/>
      <c r="D222" s="314"/>
      <c r="E222" s="314"/>
      <c r="F222" s="314"/>
      <c r="G222" s="314"/>
      <c r="H222" s="314"/>
      <c r="I222" s="314"/>
      <c r="J222" s="314"/>
      <c r="K222" s="314"/>
      <c r="L222" s="314"/>
      <c r="M222" s="314"/>
      <c r="N222" s="314"/>
      <c r="O222" s="314"/>
      <c r="P222" s="314"/>
      <c r="Q222" s="314"/>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c r="AN222" s="314"/>
      <c r="AO222" s="314"/>
      <c r="AP222" s="314"/>
      <c r="AQ222" s="314"/>
      <c r="AR222" s="314"/>
      <c r="AS222" s="314"/>
      <c r="AT222" s="314"/>
      <c r="AU222" s="314"/>
      <c r="AV222" s="314"/>
      <c r="AW222" s="314"/>
      <c r="AX222" s="314"/>
    </row>
    <row r="223" spans="1:50" hidden="1">
      <c r="A223" s="1351"/>
      <c r="B223" s="314"/>
      <c r="C223" s="314"/>
      <c r="D223" s="314"/>
      <c r="E223" s="314"/>
      <c r="F223" s="314"/>
      <c r="G223" s="314"/>
      <c r="H223" s="314"/>
      <c r="I223" s="314"/>
      <c r="J223" s="314"/>
      <c r="K223" s="314"/>
      <c r="L223" s="314"/>
      <c r="M223" s="314"/>
      <c r="N223" s="314"/>
      <c r="O223" s="314"/>
      <c r="P223" s="314"/>
      <c r="Q223" s="314"/>
      <c r="R223" s="314"/>
      <c r="S223" s="314"/>
      <c r="T223" s="314"/>
      <c r="U223" s="314"/>
      <c r="V223" s="314"/>
      <c r="W223" s="314"/>
      <c r="X223" s="314"/>
      <c r="Y223" s="314"/>
      <c r="Z223" s="314"/>
      <c r="AA223" s="314"/>
      <c r="AB223" s="314"/>
      <c r="AC223" s="314"/>
      <c r="AD223" s="314"/>
      <c r="AE223" s="314"/>
      <c r="AF223" s="314"/>
      <c r="AG223" s="314"/>
      <c r="AH223" s="314"/>
      <c r="AI223" s="314"/>
      <c r="AJ223" s="314"/>
      <c r="AK223" s="314"/>
      <c r="AL223" s="314"/>
      <c r="AM223" s="314"/>
      <c r="AN223" s="314"/>
      <c r="AO223" s="314"/>
      <c r="AP223" s="314"/>
      <c r="AQ223" s="314"/>
      <c r="AR223" s="314"/>
      <c r="AS223" s="314"/>
      <c r="AT223" s="314"/>
      <c r="AU223" s="314"/>
      <c r="AV223" s="314"/>
      <c r="AW223" s="314"/>
      <c r="AX223" s="314"/>
    </row>
    <row r="224" spans="1:50" hidden="1">
      <c r="A224" s="1351"/>
      <c r="B224" s="314"/>
      <c r="C224" s="314"/>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4"/>
    </row>
    <row r="225" spans="1:50" hidden="1">
      <c r="A225" s="1351"/>
      <c r="B225" s="314"/>
      <c r="C225" s="314"/>
      <c r="D225" s="314"/>
      <c r="E225" s="314"/>
      <c r="F225" s="314"/>
      <c r="G225" s="314"/>
      <c r="H225" s="314"/>
      <c r="I225" s="314"/>
      <c r="J225" s="314"/>
      <c r="K225" s="314"/>
      <c r="L225" s="314"/>
      <c r="M225" s="314"/>
      <c r="N225" s="314"/>
      <c r="O225" s="314"/>
      <c r="P225" s="314"/>
      <c r="Q225" s="314"/>
      <c r="R225" s="314"/>
      <c r="S225" s="314"/>
      <c r="T225" s="314"/>
      <c r="U225" s="314"/>
      <c r="V225" s="314"/>
      <c r="W225" s="314"/>
      <c r="X225" s="314"/>
      <c r="Y225" s="314"/>
      <c r="Z225" s="314"/>
      <c r="AA225" s="314"/>
      <c r="AB225" s="314"/>
      <c r="AC225" s="314"/>
      <c r="AD225" s="314"/>
      <c r="AE225" s="314"/>
      <c r="AF225" s="314"/>
      <c r="AG225" s="314"/>
      <c r="AH225" s="314"/>
      <c r="AI225" s="314"/>
      <c r="AJ225" s="314"/>
      <c r="AK225" s="314"/>
      <c r="AL225" s="314"/>
      <c r="AM225" s="314"/>
      <c r="AN225" s="314"/>
      <c r="AO225" s="314"/>
      <c r="AP225" s="314"/>
      <c r="AQ225" s="314"/>
      <c r="AR225" s="314"/>
      <c r="AS225" s="314"/>
      <c r="AT225" s="314"/>
      <c r="AU225" s="314"/>
      <c r="AV225" s="314"/>
      <c r="AW225" s="314"/>
      <c r="AX225" s="314"/>
    </row>
    <row r="226" spans="1:50" hidden="1">
      <c r="A226" s="1351"/>
      <c r="B226" s="314"/>
      <c r="C226" s="314"/>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c r="AN226" s="314"/>
      <c r="AO226" s="314"/>
      <c r="AP226" s="314"/>
      <c r="AQ226" s="314"/>
      <c r="AR226" s="314"/>
      <c r="AS226" s="314"/>
      <c r="AT226" s="314"/>
      <c r="AU226" s="314"/>
      <c r="AV226" s="314"/>
      <c r="AW226" s="314"/>
      <c r="AX226" s="314"/>
    </row>
    <row r="227" spans="1:50" hidden="1">
      <c r="A227" s="1351"/>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4"/>
    </row>
    <row r="228" spans="1:50" hidden="1">
      <c r="A228" s="1351"/>
      <c r="B228" s="314"/>
      <c r="C228" s="314"/>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c r="AN228" s="314"/>
      <c r="AO228" s="314"/>
      <c r="AP228" s="314"/>
      <c r="AQ228" s="314"/>
      <c r="AR228" s="314"/>
      <c r="AS228" s="314"/>
      <c r="AT228" s="314"/>
      <c r="AU228" s="314"/>
      <c r="AV228" s="314"/>
      <c r="AW228" s="314"/>
      <c r="AX228" s="314"/>
    </row>
    <row r="229" spans="1:50" hidden="1">
      <c r="A229" s="1351"/>
      <c r="B229" s="314"/>
      <c r="C229" s="314"/>
      <c r="D229" s="314"/>
      <c r="E229" s="314"/>
      <c r="F229" s="314"/>
      <c r="G229" s="314"/>
      <c r="H229" s="314"/>
      <c r="I229" s="314"/>
      <c r="J229" s="314"/>
      <c r="K229" s="314"/>
      <c r="L229" s="314"/>
      <c r="M229" s="314"/>
      <c r="N229" s="314"/>
      <c r="O229" s="314"/>
      <c r="P229" s="314"/>
      <c r="Q229" s="314"/>
      <c r="R229" s="314"/>
      <c r="S229" s="314"/>
      <c r="T229" s="314"/>
      <c r="U229" s="314"/>
      <c r="V229" s="314"/>
      <c r="W229" s="314"/>
      <c r="X229" s="314"/>
      <c r="Y229" s="314"/>
      <c r="Z229" s="314"/>
      <c r="AA229" s="314"/>
      <c r="AB229" s="314"/>
      <c r="AC229" s="314"/>
      <c r="AD229" s="314"/>
      <c r="AE229" s="314"/>
      <c r="AF229" s="314"/>
      <c r="AG229" s="314"/>
      <c r="AH229" s="314"/>
      <c r="AI229" s="314"/>
      <c r="AJ229" s="314"/>
      <c r="AK229" s="314"/>
      <c r="AL229" s="314"/>
      <c r="AM229" s="314"/>
      <c r="AN229" s="314"/>
      <c r="AO229" s="314"/>
      <c r="AP229" s="314"/>
      <c r="AQ229" s="314"/>
      <c r="AR229" s="314"/>
      <c r="AS229" s="314"/>
      <c r="AT229" s="314"/>
      <c r="AU229" s="314"/>
      <c r="AV229" s="314"/>
      <c r="AW229" s="314"/>
      <c r="AX229" s="314"/>
    </row>
    <row r="230" spans="1:50" hidden="1">
      <c r="A230" s="1351"/>
      <c r="B230" s="314"/>
      <c r="C230" s="314"/>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314"/>
      <c r="AO230" s="314"/>
      <c r="AP230" s="314"/>
      <c r="AQ230" s="314"/>
      <c r="AR230" s="314"/>
      <c r="AS230" s="314"/>
      <c r="AT230" s="314"/>
      <c r="AU230" s="314"/>
      <c r="AV230" s="314"/>
      <c r="AW230" s="314"/>
      <c r="AX230" s="314"/>
    </row>
    <row r="231" spans="1:50" hidden="1">
      <c r="A231" s="1351"/>
      <c r="B231" s="314"/>
      <c r="C231" s="314"/>
      <c r="D231" s="314"/>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314"/>
      <c r="AT231" s="314"/>
      <c r="AU231" s="314"/>
      <c r="AV231" s="314"/>
      <c r="AW231" s="314"/>
      <c r="AX231" s="314"/>
    </row>
    <row r="232" spans="1:50" hidden="1">
      <c r="A232" s="1351"/>
      <c r="B232" s="314"/>
      <c r="C232" s="314"/>
      <c r="D232" s="314"/>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c r="AR232" s="314"/>
      <c r="AS232" s="314"/>
      <c r="AT232" s="314"/>
      <c r="AU232" s="314"/>
      <c r="AV232" s="314"/>
      <c r="AW232" s="314"/>
      <c r="AX232" s="314"/>
    </row>
    <row r="233" spans="1:50" hidden="1">
      <c r="A233" s="1351"/>
      <c r="B233" s="314"/>
      <c r="C233" s="314"/>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c r="AR233" s="314"/>
      <c r="AS233" s="314"/>
      <c r="AT233" s="314"/>
      <c r="AU233" s="314"/>
      <c r="AV233" s="314"/>
      <c r="AW233" s="314"/>
      <c r="AX233" s="314"/>
    </row>
    <row r="234" spans="1:50" hidden="1">
      <c r="A234" s="1351"/>
      <c r="B234" s="314"/>
      <c r="C234" s="314"/>
      <c r="D234" s="314"/>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F234" s="314"/>
      <c r="AG234" s="314"/>
      <c r="AH234" s="314"/>
      <c r="AI234" s="314"/>
      <c r="AJ234" s="314"/>
      <c r="AK234" s="314"/>
      <c r="AL234" s="314"/>
      <c r="AM234" s="314"/>
      <c r="AN234" s="314"/>
      <c r="AO234" s="314"/>
      <c r="AP234" s="314"/>
      <c r="AQ234" s="314"/>
      <c r="AR234" s="314"/>
      <c r="AS234" s="314"/>
      <c r="AT234" s="314"/>
      <c r="AU234" s="314"/>
      <c r="AV234" s="314"/>
      <c r="AW234" s="314"/>
      <c r="AX234" s="314"/>
    </row>
    <row r="235" spans="1:50" hidden="1">
      <c r="A235" s="1351"/>
      <c r="B235" s="314"/>
      <c r="C235" s="314"/>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c r="AR235" s="314"/>
      <c r="AS235" s="314"/>
      <c r="AT235" s="314"/>
      <c r="AU235" s="314"/>
      <c r="AV235" s="314"/>
      <c r="AW235" s="314"/>
      <c r="AX235" s="314"/>
    </row>
    <row r="236" spans="1:50" hidden="1">
      <c r="A236" s="1351"/>
      <c r="B236" s="314"/>
      <c r="C236" s="314"/>
      <c r="D236" s="314"/>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14"/>
      <c r="AJ236" s="314"/>
      <c r="AK236" s="314"/>
      <c r="AL236" s="314"/>
      <c r="AM236" s="314"/>
      <c r="AN236" s="314"/>
      <c r="AO236" s="314"/>
      <c r="AP236" s="314"/>
      <c r="AQ236" s="314"/>
      <c r="AR236" s="314"/>
      <c r="AS236" s="314"/>
      <c r="AT236" s="314"/>
      <c r="AU236" s="314"/>
      <c r="AV236" s="314"/>
      <c r="AW236" s="314"/>
      <c r="AX236" s="314"/>
    </row>
    <row r="237" spans="1:50" hidden="1">
      <c r="A237" s="1351"/>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4"/>
    </row>
    <row r="238" spans="1:50" hidden="1">
      <c r="A238" s="1351"/>
      <c r="B238" s="314"/>
      <c r="C238" s="314"/>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4"/>
      <c r="AF238" s="314"/>
      <c r="AG238" s="314"/>
      <c r="AH238" s="314"/>
      <c r="AI238" s="314"/>
      <c r="AJ238" s="314"/>
      <c r="AK238" s="314"/>
      <c r="AL238" s="314"/>
      <c r="AM238" s="314"/>
      <c r="AN238" s="314"/>
      <c r="AO238" s="314"/>
      <c r="AP238" s="314"/>
      <c r="AQ238" s="314"/>
      <c r="AR238" s="314"/>
      <c r="AS238" s="314"/>
      <c r="AT238" s="314"/>
      <c r="AU238" s="314"/>
      <c r="AV238" s="314"/>
      <c r="AW238" s="314"/>
      <c r="AX238" s="314"/>
    </row>
    <row r="239" spans="1:50" hidden="1">
      <c r="A239" s="1351"/>
      <c r="B239" s="314"/>
      <c r="C239" s="314"/>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c r="AN239" s="314"/>
      <c r="AO239" s="314"/>
      <c r="AP239" s="314"/>
      <c r="AQ239" s="314"/>
      <c r="AR239" s="314"/>
      <c r="AS239" s="314"/>
      <c r="AT239" s="314"/>
      <c r="AU239" s="314"/>
      <c r="AV239" s="314"/>
      <c r="AW239" s="314"/>
      <c r="AX239" s="314"/>
    </row>
    <row r="240" spans="1:50" hidden="1">
      <c r="A240" s="1351"/>
      <c r="B240" s="314"/>
      <c r="C240" s="314"/>
      <c r="D240" s="314"/>
      <c r="E240" s="314"/>
      <c r="F240" s="314"/>
      <c r="G240" s="314"/>
      <c r="H240" s="314"/>
      <c r="I240" s="314"/>
      <c r="J240" s="314"/>
      <c r="K240" s="314"/>
      <c r="L240" s="314"/>
      <c r="M240" s="314"/>
      <c r="N240" s="314"/>
      <c r="O240" s="314"/>
      <c r="P240" s="314"/>
      <c r="Q240" s="314"/>
      <c r="R240" s="314"/>
      <c r="S240" s="314"/>
      <c r="T240" s="314"/>
      <c r="U240" s="314"/>
      <c r="V240" s="314"/>
      <c r="W240" s="314"/>
      <c r="X240" s="314"/>
      <c r="Y240" s="314"/>
      <c r="Z240" s="314"/>
      <c r="AA240" s="314"/>
      <c r="AB240" s="314"/>
      <c r="AC240" s="314"/>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4"/>
    </row>
    <row r="241" spans="1:50" hidden="1">
      <c r="A241" s="1351"/>
      <c r="B241" s="314"/>
      <c r="C241" s="314"/>
      <c r="D241" s="314"/>
      <c r="E241" s="314"/>
      <c r="F241" s="314"/>
      <c r="G241" s="314"/>
      <c r="H241" s="314"/>
      <c r="I241" s="314"/>
      <c r="J241" s="314"/>
      <c r="K241" s="314"/>
      <c r="L241" s="314"/>
      <c r="M241" s="314"/>
      <c r="N241" s="314"/>
      <c r="O241" s="314"/>
      <c r="P241" s="314"/>
      <c r="Q241" s="314"/>
      <c r="R241" s="314"/>
      <c r="S241" s="314"/>
      <c r="T241" s="314"/>
      <c r="U241" s="314"/>
      <c r="V241" s="314"/>
      <c r="W241" s="314"/>
      <c r="X241" s="314"/>
      <c r="Y241" s="314"/>
      <c r="Z241" s="314"/>
      <c r="AA241" s="314"/>
      <c r="AB241" s="314"/>
      <c r="AC241" s="314"/>
      <c r="AD241" s="314"/>
      <c r="AE241" s="314"/>
      <c r="AF241" s="314"/>
      <c r="AG241" s="314"/>
      <c r="AH241" s="314"/>
      <c r="AI241" s="314"/>
      <c r="AJ241" s="314"/>
      <c r="AK241" s="314"/>
      <c r="AL241" s="314"/>
      <c r="AM241" s="314"/>
      <c r="AN241" s="314"/>
      <c r="AO241" s="314"/>
      <c r="AP241" s="314"/>
      <c r="AQ241" s="314"/>
      <c r="AR241" s="314"/>
      <c r="AS241" s="314"/>
      <c r="AT241" s="314"/>
      <c r="AU241" s="314"/>
      <c r="AV241" s="314"/>
      <c r="AW241" s="314"/>
      <c r="AX241" s="314"/>
    </row>
    <row r="242" spans="1:50" hidden="1">
      <c r="A242" s="1351"/>
      <c r="B242" s="314"/>
      <c r="C242" s="314"/>
      <c r="D242" s="314"/>
      <c r="E242" s="314"/>
      <c r="F242" s="314"/>
      <c r="G242" s="314"/>
      <c r="H242" s="314"/>
      <c r="I242" s="314"/>
      <c r="J242" s="314"/>
      <c r="K242" s="314"/>
      <c r="L242" s="314"/>
      <c r="M242" s="314"/>
      <c r="N242" s="314"/>
      <c r="O242" s="314"/>
      <c r="P242" s="314"/>
      <c r="Q242" s="314"/>
      <c r="R242" s="314"/>
      <c r="S242" s="314"/>
      <c r="T242" s="314"/>
      <c r="U242" s="314"/>
      <c r="V242" s="314"/>
      <c r="W242" s="314"/>
      <c r="X242" s="314"/>
      <c r="Y242" s="314"/>
      <c r="Z242" s="314"/>
      <c r="AA242" s="314"/>
      <c r="AB242" s="314"/>
      <c r="AC242" s="314"/>
      <c r="AD242" s="314"/>
      <c r="AE242" s="314"/>
      <c r="AF242" s="314"/>
      <c r="AG242" s="314"/>
      <c r="AH242" s="314"/>
      <c r="AI242" s="314"/>
      <c r="AJ242" s="314"/>
      <c r="AK242" s="314"/>
      <c r="AL242" s="314"/>
      <c r="AM242" s="314"/>
      <c r="AN242" s="314"/>
      <c r="AO242" s="314"/>
      <c r="AP242" s="314"/>
      <c r="AQ242" s="314"/>
      <c r="AR242" s="314"/>
      <c r="AS242" s="314"/>
      <c r="AT242" s="314"/>
      <c r="AU242" s="314"/>
      <c r="AV242" s="314"/>
      <c r="AW242" s="314"/>
      <c r="AX242" s="314"/>
    </row>
    <row r="243" spans="1:50" hidden="1">
      <c r="A243" s="1351"/>
      <c r="B243" s="314"/>
      <c r="C243" s="314"/>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c r="AN243" s="314"/>
      <c r="AO243" s="314"/>
      <c r="AP243" s="314"/>
      <c r="AQ243" s="314"/>
      <c r="AR243" s="314"/>
      <c r="AS243" s="314"/>
      <c r="AT243" s="314"/>
      <c r="AU243" s="314"/>
      <c r="AV243" s="314"/>
      <c r="AW243" s="314"/>
      <c r="AX243" s="314"/>
    </row>
    <row r="244" spans="1:50" hidden="1">
      <c r="A244" s="1351"/>
      <c r="B244" s="314"/>
      <c r="C244" s="314"/>
      <c r="D244" s="314"/>
      <c r="E244" s="314"/>
      <c r="F244" s="314"/>
      <c r="G244" s="314"/>
      <c r="H244" s="314"/>
      <c r="I244" s="314"/>
      <c r="J244" s="314"/>
      <c r="K244" s="314"/>
      <c r="L244" s="314"/>
      <c r="M244" s="314"/>
      <c r="N244" s="314"/>
      <c r="O244" s="314"/>
      <c r="P244" s="314"/>
      <c r="Q244" s="314"/>
      <c r="R244" s="314"/>
      <c r="S244" s="314"/>
      <c r="T244" s="314"/>
      <c r="U244" s="314"/>
      <c r="V244" s="314"/>
      <c r="W244" s="314"/>
      <c r="X244" s="314"/>
      <c r="Y244" s="314"/>
      <c r="Z244" s="314"/>
      <c r="AA244" s="314"/>
      <c r="AB244" s="314"/>
      <c r="AC244" s="314"/>
      <c r="AD244" s="314"/>
      <c r="AE244" s="314"/>
      <c r="AF244" s="314"/>
      <c r="AG244" s="314"/>
      <c r="AH244" s="314"/>
      <c r="AI244" s="314"/>
      <c r="AJ244" s="314"/>
      <c r="AK244" s="314"/>
      <c r="AL244" s="314"/>
      <c r="AM244" s="314"/>
      <c r="AN244" s="314"/>
      <c r="AO244" s="314"/>
      <c r="AP244" s="314"/>
      <c r="AQ244" s="314"/>
      <c r="AR244" s="314"/>
      <c r="AS244" s="314"/>
      <c r="AT244" s="314"/>
      <c r="AU244" s="314"/>
      <c r="AV244" s="314"/>
      <c r="AW244" s="314"/>
      <c r="AX244" s="314"/>
    </row>
    <row r="245" spans="1:50" hidden="1">
      <c r="A245" s="1351"/>
      <c r="B245" s="314"/>
      <c r="C245" s="314"/>
      <c r="D245" s="314"/>
      <c r="E245" s="314"/>
      <c r="F245" s="314"/>
      <c r="G245" s="314"/>
      <c r="H245" s="314"/>
      <c r="I245" s="314"/>
      <c r="J245" s="314"/>
      <c r="K245" s="314"/>
      <c r="L245" s="314"/>
      <c r="M245" s="314"/>
      <c r="N245" s="314"/>
      <c r="O245" s="314"/>
      <c r="P245" s="314"/>
      <c r="Q245" s="314"/>
      <c r="R245" s="314"/>
      <c r="S245" s="314"/>
      <c r="T245" s="314"/>
      <c r="U245" s="314"/>
      <c r="V245" s="314"/>
      <c r="W245" s="314"/>
      <c r="X245" s="314"/>
      <c r="Y245" s="314"/>
      <c r="Z245" s="314"/>
      <c r="AA245" s="314"/>
      <c r="AB245" s="314"/>
      <c r="AC245" s="314"/>
      <c r="AD245" s="314"/>
      <c r="AE245" s="314"/>
      <c r="AF245" s="314"/>
      <c r="AG245" s="314"/>
      <c r="AH245" s="314"/>
      <c r="AI245" s="314"/>
      <c r="AJ245" s="314"/>
      <c r="AK245" s="314"/>
      <c r="AL245" s="314"/>
      <c r="AM245" s="314"/>
      <c r="AN245" s="314"/>
      <c r="AO245" s="314"/>
      <c r="AP245" s="314"/>
      <c r="AQ245" s="314"/>
      <c r="AR245" s="314"/>
      <c r="AS245" s="314"/>
      <c r="AT245" s="314"/>
      <c r="AU245" s="314"/>
      <c r="AV245" s="314"/>
      <c r="AW245" s="314"/>
      <c r="AX245" s="314"/>
    </row>
    <row r="246" spans="1:50" hidden="1">
      <c r="A246" s="1351"/>
      <c r="B246" s="314"/>
      <c r="C246" s="314"/>
      <c r="D246" s="314"/>
      <c r="E246" s="314"/>
      <c r="F246" s="314"/>
      <c r="G246" s="314"/>
      <c r="H246" s="314"/>
      <c r="I246" s="314"/>
      <c r="J246" s="314"/>
      <c r="K246" s="314"/>
      <c r="L246" s="314"/>
      <c r="M246" s="314"/>
      <c r="N246" s="314"/>
      <c r="O246" s="314"/>
      <c r="P246" s="314"/>
      <c r="Q246" s="314"/>
      <c r="R246" s="314"/>
      <c r="S246" s="314"/>
      <c r="T246" s="314"/>
      <c r="U246" s="314"/>
      <c r="V246" s="314"/>
      <c r="W246" s="314"/>
      <c r="X246" s="314"/>
      <c r="Y246" s="314"/>
      <c r="Z246" s="314"/>
      <c r="AA246" s="314"/>
      <c r="AB246" s="314"/>
      <c r="AC246" s="314"/>
      <c r="AD246" s="314"/>
      <c r="AE246" s="314"/>
      <c r="AF246" s="314"/>
      <c r="AG246" s="314"/>
      <c r="AH246" s="314"/>
      <c r="AI246" s="314"/>
      <c r="AJ246" s="314"/>
      <c r="AK246" s="314"/>
      <c r="AL246" s="314"/>
      <c r="AM246" s="314"/>
      <c r="AN246" s="314"/>
      <c r="AO246" s="314"/>
      <c r="AP246" s="314"/>
      <c r="AQ246" s="314"/>
      <c r="AR246" s="314"/>
      <c r="AS246" s="314"/>
      <c r="AT246" s="314"/>
      <c r="AU246" s="314"/>
      <c r="AV246" s="314"/>
      <c r="AW246" s="314"/>
      <c r="AX246" s="314"/>
    </row>
    <row r="247" spans="1:50" hidden="1">
      <c r="A247" s="1351"/>
      <c r="B247" s="314"/>
      <c r="C247" s="314"/>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c r="AN247" s="314"/>
      <c r="AO247" s="314"/>
      <c r="AP247" s="314"/>
      <c r="AQ247" s="314"/>
      <c r="AR247" s="314"/>
      <c r="AS247" s="314"/>
      <c r="AT247" s="314"/>
      <c r="AU247" s="314"/>
      <c r="AV247" s="314"/>
      <c r="AW247" s="314"/>
      <c r="AX247" s="314"/>
    </row>
    <row r="248" spans="1:50" hidden="1">
      <c r="A248" s="1351"/>
      <c r="B248" s="314"/>
      <c r="C248" s="314"/>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c r="AN248" s="314"/>
      <c r="AO248" s="314"/>
      <c r="AP248" s="314"/>
      <c r="AQ248" s="314"/>
      <c r="AR248" s="314"/>
      <c r="AS248" s="314"/>
      <c r="AT248" s="314"/>
      <c r="AU248" s="314"/>
      <c r="AV248" s="314"/>
      <c r="AW248" s="314"/>
      <c r="AX248" s="314"/>
    </row>
    <row r="249" spans="1:50" hidden="1">
      <c r="A249" s="1351"/>
      <c r="B249" s="3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314"/>
      <c r="AE249" s="314"/>
      <c r="AF249" s="314"/>
      <c r="AG249" s="314"/>
      <c r="AH249" s="314"/>
      <c r="AI249" s="314"/>
      <c r="AJ249" s="314"/>
      <c r="AK249" s="314"/>
      <c r="AL249" s="314"/>
      <c r="AM249" s="314"/>
      <c r="AN249" s="314"/>
      <c r="AO249" s="314"/>
      <c r="AP249" s="314"/>
      <c r="AQ249" s="314"/>
      <c r="AR249" s="314"/>
      <c r="AS249" s="314"/>
      <c r="AT249" s="314"/>
      <c r="AU249" s="314"/>
      <c r="AV249" s="314"/>
      <c r="AW249" s="314"/>
      <c r="AX249" s="314"/>
    </row>
    <row r="250" spans="1:50" hidden="1">
      <c r="A250" s="1351"/>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4"/>
    </row>
    <row r="251" spans="1:50" hidden="1">
      <c r="A251" s="1351"/>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4"/>
    </row>
    <row r="252" spans="1:50" hidden="1">
      <c r="A252" s="1351"/>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314"/>
      <c r="AD252" s="314"/>
      <c r="AE252" s="314"/>
      <c r="AF252" s="314"/>
      <c r="AG252" s="314"/>
      <c r="AH252" s="314"/>
      <c r="AI252" s="314"/>
      <c r="AJ252" s="314"/>
      <c r="AK252" s="314"/>
      <c r="AL252" s="314"/>
      <c r="AM252" s="314"/>
      <c r="AN252" s="314"/>
      <c r="AO252" s="314"/>
      <c r="AP252" s="314"/>
      <c r="AQ252" s="314"/>
      <c r="AR252" s="314"/>
      <c r="AS252" s="314"/>
      <c r="AT252" s="314"/>
      <c r="AU252" s="314"/>
      <c r="AV252" s="314"/>
      <c r="AW252" s="314"/>
      <c r="AX252" s="314"/>
    </row>
    <row r="253" spans="1:50" hidden="1">
      <c r="A253" s="1351"/>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4"/>
    </row>
    <row r="254" spans="1:50" hidden="1">
      <c r="A254" s="1351"/>
      <c r="B254" s="314"/>
      <c r="C254" s="314"/>
      <c r="D254" s="314"/>
      <c r="E254" s="314"/>
      <c r="F254" s="314"/>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4"/>
    </row>
    <row r="255" spans="1:50" hidden="1">
      <c r="A255" s="1351"/>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4"/>
    </row>
    <row r="256" spans="1:50" hidden="1">
      <c r="A256" s="1351"/>
      <c r="B256" s="314"/>
      <c r="C256" s="314"/>
      <c r="D256" s="314"/>
      <c r="E256" s="314"/>
      <c r="F256" s="314"/>
      <c r="G256" s="314"/>
      <c r="H256" s="314"/>
      <c r="I256" s="314"/>
      <c r="J256" s="314"/>
      <c r="K256" s="314"/>
      <c r="L256" s="314"/>
      <c r="M256" s="314"/>
      <c r="N256" s="314"/>
      <c r="O256" s="314"/>
      <c r="P256" s="314"/>
      <c r="Q256" s="314"/>
      <c r="R256" s="314"/>
      <c r="S256" s="314"/>
      <c r="T256" s="314"/>
      <c r="U256" s="314"/>
      <c r="V256" s="314"/>
      <c r="W256" s="314"/>
      <c r="X256" s="314"/>
      <c r="Y256" s="314"/>
      <c r="Z256" s="314"/>
      <c r="AA256" s="314"/>
      <c r="AB256" s="314"/>
      <c r="AC256" s="314"/>
      <c r="AD256" s="314"/>
      <c r="AE256" s="314"/>
      <c r="AF256" s="314"/>
      <c r="AG256" s="314"/>
      <c r="AH256" s="314"/>
      <c r="AI256" s="314"/>
      <c r="AJ256" s="314"/>
      <c r="AK256" s="314"/>
      <c r="AL256" s="314"/>
      <c r="AM256" s="314"/>
      <c r="AN256" s="314"/>
      <c r="AO256" s="314"/>
      <c r="AP256" s="314"/>
      <c r="AQ256" s="314"/>
      <c r="AR256" s="314"/>
      <c r="AS256" s="314"/>
      <c r="AT256" s="314"/>
      <c r="AU256" s="314"/>
      <c r="AV256" s="314"/>
      <c r="AW256" s="314"/>
      <c r="AX256" s="314"/>
    </row>
    <row r="257" spans="1:50" hidden="1">
      <c r="A257" s="1351"/>
      <c r="B257" s="314"/>
      <c r="C257" s="314"/>
      <c r="D257" s="314"/>
      <c r="E257" s="314"/>
      <c r="F257" s="314"/>
      <c r="G257" s="314"/>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314"/>
      <c r="AO257" s="314"/>
      <c r="AP257" s="314"/>
      <c r="AQ257" s="314"/>
      <c r="AR257" s="314"/>
      <c r="AS257" s="314"/>
      <c r="AT257" s="314"/>
      <c r="AU257" s="314"/>
      <c r="AV257" s="314"/>
      <c r="AW257" s="314"/>
      <c r="AX257" s="314"/>
    </row>
    <row r="258" spans="1:50" hidden="1">
      <c r="A258" s="1351"/>
      <c r="B258" s="314"/>
      <c r="C258" s="314"/>
      <c r="D258" s="314"/>
      <c r="E258" s="314"/>
      <c r="F258" s="314"/>
      <c r="G258" s="314"/>
      <c r="H258" s="314"/>
      <c r="I258" s="314"/>
      <c r="J258" s="314"/>
      <c r="K258" s="314"/>
      <c r="L258" s="314"/>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314"/>
      <c r="AJ258" s="314"/>
      <c r="AK258" s="314"/>
      <c r="AL258" s="314"/>
      <c r="AM258" s="314"/>
      <c r="AN258" s="314"/>
      <c r="AO258" s="314"/>
      <c r="AP258" s="314"/>
      <c r="AQ258" s="314"/>
      <c r="AR258" s="314"/>
      <c r="AS258" s="314"/>
      <c r="AT258" s="314"/>
      <c r="AU258" s="314"/>
      <c r="AV258" s="314"/>
      <c r="AW258" s="314"/>
      <c r="AX258" s="314"/>
    </row>
    <row r="259" spans="1:50" hidden="1">
      <c r="A259" s="1351"/>
      <c r="B259" s="314"/>
      <c r="C259" s="314"/>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314"/>
      <c r="AO259" s="314"/>
      <c r="AP259" s="314"/>
      <c r="AQ259" s="314"/>
      <c r="AR259" s="314"/>
      <c r="AS259" s="314"/>
      <c r="AT259" s="314"/>
      <c r="AU259" s="314"/>
      <c r="AV259" s="314"/>
      <c r="AW259" s="314"/>
      <c r="AX259" s="314"/>
    </row>
    <row r="260" spans="1:50" hidden="1">
      <c r="A260" s="1351"/>
      <c r="B260" s="314"/>
      <c r="C260" s="314"/>
      <c r="D260" s="314"/>
      <c r="E260" s="314"/>
      <c r="F260" s="314"/>
      <c r="G260" s="314"/>
      <c r="H260" s="314"/>
      <c r="I260" s="314"/>
      <c r="J260" s="314"/>
      <c r="K260" s="314"/>
      <c r="L260" s="314"/>
      <c r="M260" s="314"/>
      <c r="N260" s="314"/>
      <c r="O260" s="314"/>
      <c r="P260" s="314"/>
      <c r="Q260" s="314"/>
      <c r="R260" s="314"/>
      <c r="S260" s="314"/>
      <c r="T260" s="314"/>
      <c r="U260" s="314"/>
      <c r="V260" s="314"/>
      <c r="W260" s="314"/>
      <c r="X260" s="314"/>
      <c r="Y260" s="314"/>
      <c r="Z260" s="314"/>
      <c r="AA260" s="314"/>
      <c r="AB260" s="314"/>
      <c r="AC260" s="314"/>
      <c r="AD260" s="314"/>
      <c r="AE260" s="314"/>
      <c r="AF260" s="314"/>
      <c r="AG260" s="314"/>
      <c r="AH260" s="314"/>
      <c r="AI260" s="314"/>
      <c r="AJ260" s="314"/>
      <c r="AK260" s="314"/>
      <c r="AL260" s="314"/>
      <c r="AM260" s="314"/>
      <c r="AN260" s="314"/>
      <c r="AO260" s="314"/>
      <c r="AP260" s="314"/>
      <c r="AQ260" s="314"/>
      <c r="AR260" s="314"/>
      <c r="AS260" s="314"/>
      <c r="AT260" s="314"/>
      <c r="AU260" s="314"/>
      <c r="AV260" s="314"/>
      <c r="AW260" s="314"/>
      <c r="AX260" s="314"/>
    </row>
    <row r="261" spans="1:50" hidden="1">
      <c r="A261" s="1351"/>
      <c r="B261" s="314"/>
      <c r="C261" s="314"/>
      <c r="D261" s="314"/>
      <c r="E261" s="314"/>
      <c r="F261" s="314"/>
      <c r="G261" s="314"/>
      <c r="H261" s="314"/>
      <c r="I261" s="314"/>
      <c r="J261" s="314"/>
      <c r="K261" s="314"/>
      <c r="L261" s="314"/>
      <c r="M261" s="314"/>
      <c r="N261" s="314"/>
      <c r="O261" s="314"/>
      <c r="P261" s="314"/>
      <c r="Q261" s="314"/>
      <c r="R261" s="314"/>
      <c r="S261" s="314"/>
      <c r="T261" s="314"/>
      <c r="U261" s="314"/>
      <c r="V261" s="314"/>
      <c r="W261" s="314"/>
      <c r="X261" s="314"/>
      <c r="Y261" s="314"/>
      <c r="Z261" s="314"/>
      <c r="AA261" s="314"/>
      <c r="AB261" s="314"/>
      <c r="AC261" s="314"/>
      <c r="AD261" s="314"/>
      <c r="AE261" s="314"/>
      <c r="AF261" s="314"/>
      <c r="AG261" s="314"/>
      <c r="AH261" s="314"/>
      <c r="AI261" s="314"/>
      <c r="AJ261" s="314"/>
      <c r="AK261" s="314"/>
      <c r="AL261" s="314"/>
      <c r="AM261" s="314"/>
      <c r="AN261" s="314"/>
      <c r="AO261" s="314"/>
      <c r="AP261" s="314"/>
      <c r="AQ261" s="314"/>
      <c r="AR261" s="314"/>
      <c r="AS261" s="314"/>
      <c r="AT261" s="314"/>
      <c r="AU261" s="314"/>
      <c r="AV261" s="314"/>
      <c r="AW261" s="314"/>
      <c r="AX261" s="314"/>
    </row>
    <row r="262" spans="1:50" hidden="1">
      <c r="A262" s="1351"/>
      <c r="B262" s="314"/>
      <c r="C262" s="314"/>
      <c r="D262" s="314"/>
      <c r="E262" s="314"/>
      <c r="F262" s="314"/>
      <c r="G262" s="314"/>
      <c r="H262" s="314"/>
      <c r="I262" s="314"/>
      <c r="J262" s="314"/>
      <c r="K262" s="314"/>
      <c r="L262" s="314"/>
      <c r="M262" s="314"/>
      <c r="N262" s="314"/>
      <c r="O262" s="314"/>
      <c r="P262" s="314"/>
      <c r="Q262" s="314"/>
      <c r="R262" s="314"/>
      <c r="S262" s="314"/>
      <c r="T262" s="314"/>
      <c r="U262" s="314"/>
      <c r="V262" s="314"/>
      <c r="W262" s="314"/>
      <c r="X262" s="314"/>
      <c r="Y262" s="314"/>
      <c r="Z262" s="314"/>
      <c r="AA262" s="314"/>
      <c r="AB262" s="314"/>
      <c r="AC262" s="314"/>
      <c r="AD262" s="314"/>
      <c r="AE262" s="314"/>
      <c r="AF262" s="314"/>
      <c r="AG262" s="314"/>
      <c r="AH262" s="314"/>
      <c r="AI262" s="314"/>
      <c r="AJ262" s="314"/>
      <c r="AK262" s="314"/>
      <c r="AL262" s="314"/>
      <c r="AM262" s="314"/>
      <c r="AN262" s="314"/>
      <c r="AO262" s="314"/>
      <c r="AP262" s="314"/>
      <c r="AQ262" s="314"/>
      <c r="AR262" s="314"/>
      <c r="AS262" s="314"/>
      <c r="AT262" s="314"/>
      <c r="AU262" s="314"/>
      <c r="AV262" s="314"/>
      <c r="AW262" s="314"/>
      <c r="AX262" s="314"/>
    </row>
    <row r="263" spans="1:50" hidden="1">
      <c r="A263" s="1351"/>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F263" s="314"/>
      <c r="AG263" s="314"/>
      <c r="AH263" s="314"/>
      <c r="AI263" s="314"/>
      <c r="AJ263" s="314"/>
      <c r="AK263" s="314"/>
      <c r="AL263" s="314"/>
      <c r="AM263" s="314"/>
      <c r="AN263" s="314"/>
      <c r="AO263" s="314"/>
      <c r="AP263" s="314"/>
      <c r="AQ263" s="314"/>
      <c r="AR263" s="314"/>
      <c r="AS263" s="314"/>
      <c r="AT263" s="314"/>
      <c r="AU263" s="314"/>
      <c r="AV263" s="314"/>
      <c r="AW263" s="314"/>
      <c r="AX263" s="314"/>
    </row>
    <row r="264" spans="1:50" hidden="1">
      <c r="A264" s="1351"/>
      <c r="B264" s="314"/>
      <c r="C264" s="314"/>
      <c r="D264" s="314"/>
      <c r="E264" s="314"/>
      <c r="F264" s="314"/>
      <c r="G264" s="314"/>
      <c r="H264" s="314"/>
      <c r="I264" s="314"/>
      <c r="J264" s="314"/>
      <c r="K264" s="314"/>
      <c r="L264" s="314"/>
      <c r="M264" s="314"/>
      <c r="N264" s="314"/>
      <c r="O264" s="314"/>
      <c r="P264" s="314"/>
      <c r="Q264" s="314"/>
      <c r="R264" s="314"/>
      <c r="S264" s="314"/>
      <c r="T264" s="314"/>
      <c r="U264" s="314"/>
      <c r="V264" s="314"/>
      <c r="W264" s="314"/>
      <c r="X264" s="314"/>
      <c r="Y264" s="314"/>
      <c r="Z264" s="314"/>
      <c r="AA264" s="314"/>
      <c r="AB264" s="314"/>
      <c r="AC264" s="314"/>
      <c r="AD264" s="314"/>
      <c r="AE264" s="314"/>
      <c r="AF264" s="314"/>
      <c r="AG264" s="314"/>
      <c r="AH264" s="314"/>
      <c r="AI264" s="314"/>
      <c r="AJ264" s="314"/>
      <c r="AK264" s="314"/>
      <c r="AL264" s="314"/>
      <c r="AM264" s="314"/>
      <c r="AN264" s="314"/>
      <c r="AO264" s="314"/>
      <c r="AP264" s="314"/>
      <c r="AQ264" s="314"/>
      <c r="AR264" s="314"/>
      <c r="AS264" s="314"/>
      <c r="AT264" s="314"/>
      <c r="AU264" s="314"/>
      <c r="AV264" s="314"/>
      <c r="AW264" s="314"/>
      <c r="AX264" s="314"/>
    </row>
    <row r="265" spans="1:50" hidden="1">
      <c r="A265" s="1351"/>
      <c r="B265" s="314"/>
      <c r="C265" s="314"/>
      <c r="D265" s="314"/>
      <c r="E265" s="314"/>
      <c r="F265" s="314"/>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4"/>
      <c r="AC265" s="314"/>
      <c r="AD265" s="314"/>
      <c r="AE265" s="314"/>
      <c r="AF265" s="314"/>
      <c r="AG265" s="314"/>
      <c r="AH265" s="314"/>
      <c r="AI265" s="314"/>
      <c r="AJ265" s="314"/>
      <c r="AK265" s="314"/>
      <c r="AL265" s="314"/>
      <c r="AM265" s="314"/>
      <c r="AN265" s="314"/>
      <c r="AO265" s="314"/>
      <c r="AP265" s="314"/>
      <c r="AQ265" s="314"/>
      <c r="AR265" s="314"/>
      <c r="AS265" s="314"/>
      <c r="AT265" s="314"/>
      <c r="AU265" s="314"/>
      <c r="AV265" s="314"/>
      <c r="AW265" s="314"/>
      <c r="AX265" s="314"/>
    </row>
    <row r="266" spans="1:50" hidden="1">
      <c r="A266" s="1351"/>
      <c r="B266" s="314"/>
      <c r="C266" s="314"/>
      <c r="D266" s="314"/>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c r="AR266" s="314"/>
      <c r="AS266" s="314"/>
      <c r="AT266" s="314"/>
      <c r="AU266" s="314"/>
      <c r="AV266" s="314"/>
      <c r="AW266" s="314"/>
      <c r="AX266" s="314"/>
    </row>
    <row r="267" spans="1:50" hidden="1">
      <c r="A267" s="1351"/>
      <c r="B267" s="314"/>
      <c r="C267" s="314"/>
      <c r="D267" s="314"/>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c r="AR267" s="314"/>
      <c r="AS267" s="314"/>
      <c r="AT267" s="314"/>
      <c r="AU267" s="314"/>
      <c r="AV267" s="314"/>
      <c r="AW267" s="314"/>
      <c r="AX267" s="314"/>
    </row>
    <row r="268" spans="1:50" hidden="1">
      <c r="A268" s="1351"/>
      <c r="B268" s="314"/>
      <c r="C268" s="314"/>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c r="AR268" s="314"/>
      <c r="AS268" s="314"/>
      <c r="AT268" s="314"/>
      <c r="AU268" s="314"/>
      <c r="AV268" s="314"/>
      <c r="AW268" s="314"/>
      <c r="AX268" s="314"/>
    </row>
    <row r="269" spans="1:50" hidden="1">
      <c r="A269" s="1351"/>
      <c r="B269" s="314"/>
      <c r="C269" s="314"/>
      <c r="D269" s="314"/>
      <c r="E269" s="314"/>
      <c r="F269" s="314"/>
      <c r="G269" s="314"/>
      <c r="H269" s="314"/>
      <c r="I269" s="314"/>
      <c r="J269" s="314"/>
      <c r="K269" s="314"/>
      <c r="L269" s="314"/>
      <c r="M269" s="314"/>
      <c r="N269" s="314"/>
      <c r="O269" s="314"/>
      <c r="P269" s="314"/>
      <c r="Q269" s="314"/>
      <c r="R269" s="314"/>
      <c r="S269" s="314"/>
      <c r="T269" s="314"/>
      <c r="U269" s="314"/>
      <c r="V269" s="314"/>
      <c r="W269" s="314"/>
      <c r="X269" s="314"/>
      <c r="Y269" s="314"/>
      <c r="Z269" s="314"/>
      <c r="AA269" s="314"/>
      <c r="AB269" s="314"/>
      <c r="AC269" s="314"/>
      <c r="AD269" s="314"/>
      <c r="AE269" s="314"/>
      <c r="AF269" s="314"/>
      <c r="AG269" s="314"/>
      <c r="AH269" s="314"/>
      <c r="AI269" s="314"/>
      <c r="AJ269" s="314"/>
      <c r="AK269" s="314"/>
      <c r="AL269" s="314"/>
      <c r="AM269" s="314"/>
      <c r="AN269" s="314"/>
      <c r="AO269" s="314"/>
      <c r="AP269" s="314"/>
      <c r="AQ269" s="314"/>
      <c r="AR269" s="314"/>
      <c r="AS269" s="314"/>
      <c r="AT269" s="314"/>
      <c r="AU269" s="314"/>
      <c r="AV269" s="314"/>
      <c r="AW269" s="314"/>
      <c r="AX269" s="314"/>
    </row>
    <row r="270" spans="1:50" hidden="1">
      <c r="A270" s="1351"/>
      <c r="B270" s="314"/>
      <c r="C270" s="314"/>
      <c r="D270" s="314"/>
      <c r="E270" s="314"/>
      <c r="F270" s="314"/>
      <c r="G270" s="314"/>
      <c r="H270" s="314"/>
      <c r="I270" s="314"/>
      <c r="J270" s="314"/>
      <c r="K270" s="314"/>
      <c r="L270" s="314"/>
      <c r="M270" s="314"/>
      <c r="N270" s="314"/>
      <c r="O270" s="314"/>
      <c r="P270" s="314"/>
      <c r="Q270" s="314"/>
      <c r="R270" s="314"/>
      <c r="S270" s="314"/>
      <c r="T270" s="314"/>
      <c r="U270" s="314"/>
      <c r="V270" s="314"/>
      <c r="W270" s="314"/>
      <c r="X270" s="314"/>
      <c r="Y270" s="314"/>
      <c r="Z270" s="314"/>
      <c r="AA270" s="314"/>
      <c r="AB270" s="314"/>
      <c r="AC270" s="314"/>
      <c r="AD270" s="314"/>
      <c r="AE270" s="314"/>
      <c r="AF270" s="314"/>
      <c r="AG270" s="314"/>
      <c r="AH270" s="314"/>
      <c r="AI270" s="314"/>
      <c r="AJ270" s="314"/>
      <c r="AK270" s="314"/>
      <c r="AL270" s="314"/>
      <c r="AM270" s="314"/>
      <c r="AN270" s="314"/>
      <c r="AO270" s="314"/>
      <c r="AP270" s="314"/>
      <c r="AQ270" s="314"/>
      <c r="AR270" s="314"/>
      <c r="AS270" s="314"/>
      <c r="AT270" s="314"/>
      <c r="AU270" s="314"/>
      <c r="AV270" s="314"/>
      <c r="AW270" s="314"/>
      <c r="AX270" s="314"/>
    </row>
    <row r="271" spans="1:50" hidden="1">
      <c r="A271" s="1351"/>
      <c r="B271" s="314"/>
      <c r="C271" s="314"/>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F271" s="314"/>
      <c r="AG271" s="314"/>
      <c r="AH271" s="314"/>
      <c r="AI271" s="314"/>
      <c r="AJ271" s="314"/>
      <c r="AK271" s="314"/>
      <c r="AL271" s="314"/>
      <c r="AM271" s="314"/>
      <c r="AN271" s="314"/>
      <c r="AO271" s="314"/>
      <c r="AP271" s="314"/>
      <c r="AQ271" s="314"/>
      <c r="AR271" s="314"/>
      <c r="AS271" s="314"/>
      <c r="AT271" s="314"/>
      <c r="AU271" s="314"/>
      <c r="AV271" s="314"/>
      <c r="AW271" s="314"/>
      <c r="AX271" s="314"/>
    </row>
    <row r="272" spans="1:50" hidden="1">
      <c r="A272" s="1351"/>
      <c r="B272" s="314"/>
      <c r="C272" s="314"/>
      <c r="D272" s="314"/>
      <c r="E272" s="314"/>
      <c r="F272" s="314"/>
      <c r="G272" s="314"/>
      <c r="H272" s="314"/>
      <c r="I272" s="314"/>
      <c r="J272" s="314"/>
      <c r="K272" s="314"/>
      <c r="L272" s="314"/>
      <c r="M272" s="314"/>
      <c r="N272" s="314"/>
      <c r="O272" s="314"/>
      <c r="P272" s="314"/>
      <c r="Q272" s="314"/>
      <c r="R272" s="314"/>
      <c r="S272" s="314"/>
      <c r="T272" s="314"/>
      <c r="U272" s="314"/>
      <c r="V272" s="314"/>
      <c r="W272" s="314"/>
      <c r="X272" s="314"/>
      <c r="Y272" s="314"/>
      <c r="Z272" s="314"/>
      <c r="AA272" s="314"/>
      <c r="AB272" s="314"/>
      <c r="AC272" s="314"/>
      <c r="AD272" s="314"/>
      <c r="AE272" s="314"/>
      <c r="AF272" s="314"/>
      <c r="AG272" s="314"/>
      <c r="AH272" s="314"/>
      <c r="AI272" s="314"/>
      <c r="AJ272" s="314"/>
      <c r="AK272" s="314"/>
      <c r="AL272" s="314"/>
      <c r="AM272" s="314"/>
      <c r="AN272" s="314"/>
      <c r="AO272" s="314"/>
      <c r="AP272" s="314"/>
      <c r="AQ272" s="314"/>
      <c r="AR272" s="314"/>
      <c r="AS272" s="314"/>
      <c r="AT272" s="314"/>
      <c r="AU272" s="314"/>
      <c r="AV272" s="314"/>
      <c r="AW272" s="314"/>
      <c r="AX272" s="314"/>
    </row>
    <row r="273" spans="1:50" hidden="1">
      <c r="A273" s="1351"/>
      <c r="B273" s="314"/>
      <c r="C273" s="314"/>
      <c r="D273" s="314"/>
      <c r="E273" s="314"/>
      <c r="F273" s="314"/>
      <c r="G273" s="314"/>
      <c r="H273" s="314"/>
      <c r="I273" s="314"/>
      <c r="J273" s="314"/>
      <c r="K273" s="314"/>
      <c r="L273" s="314"/>
      <c r="M273" s="314"/>
      <c r="N273" s="314"/>
      <c r="O273" s="314"/>
      <c r="P273" s="314"/>
      <c r="Q273" s="314"/>
      <c r="R273" s="314"/>
      <c r="S273" s="314"/>
      <c r="T273" s="314"/>
      <c r="U273" s="314"/>
      <c r="V273" s="314"/>
      <c r="W273" s="314"/>
      <c r="X273" s="314"/>
      <c r="Y273" s="314"/>
      <c r="Z273" s="314"/>
      <c r="AA273" s="314"/>
      <c r="AB273" s="314"/>
      <c r="AC273" s="314"/>
      <c r="AD273" s="314"/>
      <c r="AE273" s="314"/>
      <c r="AF273" s="314"/>
      <c r="AG273" s="314"/>
      <c r="AH273" s="314"/>
      <c r="AI273" s="314"/>
      <c r="AJ273" s="314"/>
      <c r="AK273" s="314"/>
      <c r="AL273" s="314"/>
      <c r="AM273" s="314"/>
      <c r="AN273" s="314"/>
      <c r="AO273" s="314"/>
      <c r="AP273" s="314"/>
      <c r="AQ273" s="314"/>
      <c r="AR273" s="314"/>
      <c r="AS273" s="314"/>
      <c r="AT273" s="314"/>
      <c r="AU273" s="314"/>
      <c r="AV273" s="314"/>
      <c r="AW273" s="314"/>
      <c r="AX273" s="314"/>
    </row>
    <row r="274" spans="1:50" hidden="1">
      <c r="A274" s="1351"/>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314"/>
      <c r="AD274" s="314"/>
      <c r="AE274" s="314"/>
      <c r="AF274" s="314"/>
      <c r="AG274" s="314"/>
      <c r="AH274" s="314"/>
      <c r="AI274" s="314"/>
      <c r="AJ274" s="314"/>
      <c r="AK274" s="314"/>
      <c r="AL274" s="314"/>
      <c r="AM274" s="314"/>
      <c r="AN274" s="314"/>
      <c r="AO274" s="314"/>
      <c r="AP274" s="314"/>
      <c r="AQ274" s="314"/>
      <c r="AR274" s="314"/>
      <c r="AS274" s="314"/>
      <c r="AT274" s="314"/>
      <c r="AU274" s="314"/>
      <c r="AV274" s="314"/>
      <c r="AW274" s="314"/>
      <c r="AX274" s="314"/>
    </row>
    <row r="275" spans="1:50" hidden="1">
      <c r="A275" s="1351"/>
      <c r="B275" s="314"/>
      <c r="C275" s="314"/>
      <c r="D275" s="314"/>
      <c r="E275" s="314"/>
      <c r="F275" s="314"/>
      <c r="G275" s="314"/>
      <c r="H275" s="314"/>
      <c r="I275" s="314"/>
      <c r="J275" s="314"/>
      <c r="K275" s="314"/>
      <c r="L275" s="314"/>
      <c r="M275" s="314"/>
      <c r="N275" s="314"/>
      <c r="O275" s="314"/>
      <c r="P275" s="314"/>
      <c r="Q275" s="314"/>
      <c r="R275" s="314"/>
      <c r="S275" s="314"/>
      <c r="T275" s="314"/>
      <c r="U275" s="314"/>
      <c r="V275" s="314"/>
      <c r="W275" s="314"/>
      <c r="X275" s="314"/>
      <c r="Y275" s="314"/>
      <c r="Z275" s="314"/>
      <c r="AA275" s="314"/>
      <c r="AB275" s="314"/>
      <c r="AC275" s="314"/>
      <c r="AD275" s="314"/>
      <c r="AE275" s="314"/>
      <c r="AF275" s="314"/>
      <c r="AG275" s="314"/>
      <c r="AH275" s="314"/>
      <c r="AI275" s="314"/>
      <c r="AJ275" s="314"/>
      <c r="AK275" s="314"/>
      <c r="AL275" s="314"/>
      <c r="AM275" s="314"/>
      <c r="AN275" s="314"/>
      <c r="AO275" s="314"/>
      <c r="AP275" s="314"/>
      <c r="AQ275" s="314"/>
      <c r="AR275" s="314"/>
      <c r="AS275" s="314"/>
      <c r="AT275" s="314"/>
      <c r="AU275" s="314"/>
      <c r="AV275" s="314"/>
      <c r="AW275" s="314"/>
      <c r="AX275" s="314"/>
    </row>
    <row r="276" spans="1:50" hidden="1">
      <c r="A276" s="1351"/>
      <c r="B276" s="314"/>
      <c r="C276" s="314"/>
      <c r="D276" s="314"/>
      <c r="E276" s="314"/>
      <c r="F276" s="314"/>
      <c r="G276" s="314"/>
      <c r="H276" s="314"/>
      <c r="I276" s="314"/>
      <c r="J276" s="314"/>
      <c r="K276" s="314"/>
      <c r="L276" s="314"/>
      <c r="M276" s="314"/>
      <c r="N276" s="314"/>
      <c r="O276" s="314"/>
      <c r="P276" s="314"/>
      <c r="Q276" s="314"/>
      <c r="R276" s="314"/>
      <c r="S276" s="314"/>
      <c r="T276" s="314"/>
      <c r="U276" s="314"/>
      <c r="V276" s="314"/>
      <c r="W276" s="314"/>
      <c r="X276" s="314"/>
      <c r="Y276" s="314"/>
      <c r="Z276" s="314"/>
      <c r="AA276" s="314"/>
      <c r="AB276" s="314"/>
      <c r="AC276" s="314"/>
      <c r="AD276" s="314"/>
      <c r="AE276" s="314"/>
      <c r="AF276" s="314"/>
      <c r="AG276" s="314"/>
      <c r="AH276" s="314"/>
      <c r="AI276" s="314"/>
      <c r="AJ276" s="314"/>
      <c r="AK276" s="314"/>
      <c r="AL276" s="314"/>
      <c r="AM276" s="314"/>
      <c r="AN276" s="314"/>
      <c r="AO276" s="314"/>
      <c r="AP276" s="314"/>
      <c r="AQ276" s="314"/>
      <c r="AR276" s="314"/>
      <c r="AS276" s="314"/>
      <c r="AT276" s="314"/>
      <c r="AU276" s="314"/>
      <c r="AV276" s="314"/>
      <c r="AW276" s="314"/>
      <c r="AX276" s="314"/>
    </row>
    <row r="277" spans="1:50" hidden="1">
      <c r="A277" s="1351"/>
      <c r="B277" s="314"/>
      <c r="C277" s="314"/>
      <c r="D277" s="314"/>
      <c r="E277" s="314"/>
      <c r="F277" s="314"/>
      <c r="G277" s="314"/>
      <c r="H277" s="314"/>
      <c r="I277" s="314"/>
      <c r="J277" s="314"/>
      <c r="K277" s="314"/>
      <c r="L277" s="314"/>
      <c r="M277" s="314"/>
      <c r="N277" s="314"/>
      <c r="O277" s="314"/>
      <c r="P277" s="314"/>
      <c r="Q277" s="314"/>
      <c r="R277" s="314"/>
      <c r="S277" s="314"/>
      <c r="T277" s="314"/>
      <c r="U277" s="314"/>
      <c r="V277" s="314"/>
      <c r="W277" s="314"/>
      <c r="X277" s="314"/>
      <c r="Y277" s="314"/>
      <c r="Z277" s="314"/>
      <c r="AA277" s="314"/>
      <c r="AB277" s="314"/>
      <c r="AC277" s="314"/>
      <c r="AD277" s="314"/>
      <c r="AE277" s="314"/>
      <c r="AF277" s="314"/>
      <c r="AG277" s="314"/>
      <c r="AH277" s="314"/>
      <c r="AI277" s="314"/>
      <c r="AJ277" s="314"/>
      <c r="AK277" s="314"/>
      <c r="AL277" s="314"/>
      <c r="AM277" s="314"/>
      <c r="AN277" s="314"/>
      <c r="AO277" s="314"/>
      <c r="AP277" s="314"/>
      <c r="AQ277" s="314"/>
      <c r="AR277" s="314"/>
      <c r="AS277" s="314"/>
      <c r="AT277" s="314"/>
      <c r="AU277" s="314"/>
      <c r="AV277" s="314"/>
      <c r="AW277" s="314"/>
      <c r="AX277" s="314"/>
    </row>
    <row r="278" spans="1:50" hidden="1">
      <c r="A278" s="1351"/>
      <c r="B278" s="314"/>
      <c r="C278" s="314"/>
      <c r="D278" s="314"/>
      <c r="E278" s="314"/>
      <c r="F278" s="314"/>
      <c r="G278" s="314"/>
      <c r="H278" s="314"/>
      <c r="I278" s="314"/>
      <c r="J278" s="314"/>
      <c r="K278" s="314"/>
      <c r="L278" s="314"/>
      <c r="M278" s="314"/>
      <c r="N278" s="314"/>
      <c r="O278" s="314"/>
      <c r="P278" s="314"/>
      <c r="Q278" s="314"/>
      <c r="R278" s="314"/>
      <c r="S278" s="314"/>
      <c r="T278" s="314"/>
      <c r="U278" s="314"/>
      <c r="V278" s="314"/>
      <c r="W278" s="314"/>
      <c r="X278" s="314"/>
      <c r="Y278" s="314"/>
      <c r="Z278" s="314"/>
      <c r="AA278" s="314"/>
      <c r="AB278" s="314"/>
      <c r="AC278" s="314"/>
      <c r="AD278" s="314"/>
      <c r="AE278" s="314"/>
      <c r="AF278" s="314"/>
      <c r="AG278" s="314"/>
      <c r="AH278" s="314"/>
      <c r="AI278" s="314"/>
      <c r="AJ278" s="314"/>
      <c r="AK278" s="314"/>
      <c r="AL278" s="314"/>
      <c r="AM278" s="314"/>
      <c r="AN278" s="314"/>
      <c r="AO278" s="314"/>
      <c r="AP278" s="314"/>
      <c r="AQ278" s="314"/>
      <c r="AR278" s="314"/>
      <c r="AS278" s="314"/>
      <c r="AT278" s="314"/>
      <c r="AU278" s="314"/>
      <c r="AV278" s="314"/>
      <c r="AW278" s="314"/>
      <c r="AX278" s="314"/>
    </row>
    <row r="279" spans="1:50">
      <c r="A279" s="1351"/>
      <c r="B279" s="314"/>
      <c r="C279" s="314"/>
      <c r="D279" s="314"/>
      <c r="E279" s="314"/>
      <c r="F279" s="314"/>
      <c r="G279" s="314"/>
      <c r="H279" s="314"/>
      <c r="I279" s="314"/>
      <c r="J279" s="314"/>
      <c r="K279" s="314"/>
      <c r="L279" s="314"/>
      <c r="M279" s="314"/>
      <c r="N279" s="314"/>
      <c r="O279" s="314"/>
      <c r="P279" s="314"/>
      <c r="Q279" s="314"/>
      <c r="R279" s="314"/>
      <c r="S279" s="314"/>
      <c r="T279" s="314"/>
      <c r="U279" s="314"/>
      <c r="V279" s="314"/>
      <c r="W279" s="314"/>
      <c r="X279" s="314"/>
      <c r="Y279" s="314"/>
      <c r="Z279" s="314"/>
      <c r="AA279" s="314"/>
      <c r="AB279" s="314"/>
      <c r="AC279" s="314"/>
      <c r="AD279" s="314"/>
      <c r="AE279" s="314"/>
      <c r="AF279" s="314"/>
      <c r="AG279" s="314"/>
      <c r="AH279" s="314"/>
      <c r="AI279" s="314"/>
      <c r="AJ279" s="314"/>
      <c r="AK279" s="314"/>
      <c r="AL279" s="314"/>
      <c r="AM279" s="314"/>
      <c r="AN279" s="314"/>
      <c r="AO279" s="314"/>
      <c r="AP279" s="314"/>
      <c r="AQ279" s="314"/>
      <c r="AR279" s="314"/>
      <c r="AS279" s="314"/>
      <c r="AT279" s="314"/>
      <c r="AU279" s="314"/>
      <c r="AV279" s="314"/>
      <c r="AW279" s="314"/>
      <c r="AX279" s="314"/>
    </row>
    <row r="280" spans="1:50">
      <c r="A280" s="1351"/>
      <c r="B280" s="314"/>
      <c r="C280" s="314"/>
      <c r="D280" s="314"/>
      <c r="E280" s="314"/>
      <c r="F280" s="314"/>
      <c r="G280" s="314"/>
      <c r="H280" s="314"/>
      <c r="I280" s="314"/>
      <c r="J280" s="314"/>
      <c r="K280" s="314"/>
      <c r="L280" s="314"/>
      <c r="M280" s="314"/>
      <c r="N280" s="314"/>
      <c r="O280" s="314"/>
      <c r="P280" s="314"/>
      <c r="Q280" s="314"/>
      <c r="R280" s="314"/>
      <c r="S280" s="314"/>
      <c r="T280" s="314"/>
      <c r="U280" s="314"/>
      <c r="V280" s="314"/>
      <c r="W280" s="314"/>
      <c r="X280" s="314"/>
      <c r="Y280" s="314"/>
      <c r="Z280" s="314"/>
      <c r="AA280" s="314"/>
      <c r="AB280" s="314"/>
      <c r="AC280" s="314"/>
      <c r="AD280" s="314"/>
      <c r="AE280" s="314"/>
      <c r="AF280" s="314"/>
      <c r="AG280" s="314"/>
      <c r="AH280" s="314"/>
      <c r="AI280" s="314"/>
      <c r="AJ280" s="314"/>
      <c r="AK280" s="314"/>
      <c r="AL280" s="314"/>
      <c r="AM280" s="314"/>
      <c r="AN280" s="314"/>
      <c r="AO280" s="314"/>
      <c r="AP280" s="314"/>
      <c r="AQ280" s="314"/>
      <c r="AR280" s="314"/>
      <c r="AS280" s="314"/>
      <c r="AT280" s="314"/>
      <c r="AU280" s="314"/>
      <c r="AV280" s="314"/>
      <c r="AW280" s="314"/>
      <c r="AX280" s="314"/>
    </row>
    <row r="281" spans="1:50">
      <c r="A281" s="1351"/>
      <c r="B281" s="314"/>
      <c r="C281" s="314"/>
      <c r="D281" s="314"/>
      <c r="E281" s="314"/>
      <c r="F281" s="314"/>
      <c r="G281" s="314"/>
      <c r="H281" s="314"/>
      <c r="I281" s="314"/>
      <c r="J281" s="314"/>
      <c r="K281" s="314"/>
      <c r="L281" s="314"/>
      <c r="M281" s="314"/>
      <c r="N281" s="314"/>
      <c r="O281" s="314"/>
      <c r="P281" s="314"/>
      <c r="Q281" s="314"/>
      <c r="R281" s="314"/>
      <c r="S281" s="314"/>
      <c r="T281" s="314"/>
      <c r="U281" s="314"/>
      <c r="V281" s="314"/>
      <c r="W281" s="314"/>
      <c r="X281" s="314"/>
      <c r="Y281" s="314"/>
      <c r="Z281" s="314"/>
      <c r="AA281" s="314"/>
      <c r="AB281" s="314"/>
      <c r="AC281" s="314"/>
      <c r="AD281" s="314"/>
      <c r="AE281" s="314"/>
      <c r="AF281" s="314"/>
      <c r="AG281" s="314"/>
      <c r="AH281" s="314"/>
      <c r="AI281" s="314"/>
      <c r="AJ281" s="314"/>
      <c r="AK281" s="314"/>
      <c r="AL281" s="314"/>
      <c r="AM281" s="314"/>
      <c r="AN281" s="314"/>
      <c r="AO281" s="314"/>
      <c r="AP281" s="314"/>
      <c r="AQ281" s="314"/>
      <c r="AR281" s="314"/>
      <c r="AS281" s="314"/>
      <c r="AT281" s="314"/>
      <c r="AU281" s="314"/>
      <c r="AV281" s="314"/>
      <c r="AW281" s="314"/>
      <c r="AX281" s="314"/>
    </row>
    <row r="282" spans="1:50">
      <c r="A282" s="1351"/>
      <c r="B282" s="314"/>
      <c r="C282" s="314"/>
      <c r="D282" s="314"/>
      <c r="E282" s="314"/>
      <c r="F282" s="314"/>
      <c r="G282" s="314"/>
      <c r="H282" s="314"/>
      <c r="I282" s="314"/>
      <c r="J282" s="314"/>
      <c r="K282" s="314"/>
      <c r="L282" s="314"/>
      <c r="M282" s="314"/>
      <c r="N282" s="314"/>
      <c r="O282" s="314"/>
      <c r="P282" s="314"/>
      <c r="Q282" s="314"/>
      <c r="R282" s="314"/>
      <c r="S282" s="314"/>
      <c r="T282" s="314"/>
      <c r="U282" s="314"/>
      <c r="V282" s="314"/>
      <c r="W282" s="314"/>
      <c r="X282" s="314"/>
      <c r="Y282" s="314"/>
      <c r="Z282" s="314"/>
      <c r="AA282" s="314"/>
      <c r="AB282" s="314"/>
      <c r="AC282" s="314"/>
      <c r="AD282" s="314"/>
      <c r="AE282" s="314"/>
      <c r="AF282" s="314"/>
      <c r="AG282" s="314"/>
      <c r="AH282" s="314"/>
      <c r="AI282" s="314"/>
      <c r="AJ282" s="314"/>
      <c r="AK282" s="314"/>
      <c r="AL282" s="314"/>
      <c r="AM282" s="314"/>
      <c r="AN282" s="314"/>
      <c r="AO282" s="314"/>
      <c r="AP282" s="314"/>
      <c r="AQ282" s="314"/>
      <c r="AR282" s="314"/>
      <c r="AS282" s="314"/>
      <c r="AT282" s="314"/>
      <c r="AU282" s="314"/>
      <c r="AV282" s="314"/>
      <c r="AW282" s="314"/>
      <c r="AX282" s="314"/>
    </row>
    <row r="283" spans="1:50">
      <c r="A283" s="1351"/>
      <c r="B283" s="314"/>
      <c r="C283" s="314"/>
      <c r="D283" s="314"/>
      <c r="E283" s="314"/>
      <c r="F283" s="314"/>
      <c r="G283" s="314"/>
      <c r="H283" s="314"/>
      <c r="I283" s="314"/>
      <c r="J283" s="314"/>
      <c r="K283" s="314"/>
      <c r="L283" s="314"/>
      <c r="M283" s="314"/>
      <c r="N283" s="314"/>
      <c r="O283" s="314"/>
      <c r="P283" s="314"/>
      <c r="Q283" s="314"/>
      <c r="R283" s="314"/>
      <c r="S283" s="314"/>
      <c r="T283" s="314"/>
      <c r="U283" s="314"/>
      <c r="V283" s="314"/>
      <c r="W283" s="314"/>
      <c r="X283" s="314"/>
      <c r="Y283" s="314"/>
      <c r="Z283" s="314"/>
      <c r="AA283" s="314"/>
      <c r="AB283" s="314"/>
      <c r="AC283" s="314"/>
      <c r="AD283" s="314"/>
      <c r="AE283" s="314"/>
      <c r="AF283" s="314"/>
      <c r="AG283" s="314"/>
      <c r="AH283" s="314"/>
      <c r="AI283" s="314"/>
      <c r="AJ283" s="314"/>
      <c r="AK283" s="314"/>
      <c r="AL283" s="314"/>
      <c r="AM283" s="314"/>
      <c r="AN283" s="314"/>
      <c r="AO283" s="314"/>
      <c r="AP283" s="314"/>
      <c r="AQ283" s="314"/>
      <c r="AR283" s="314"/>
      <c r="AS283" s="314"/>
      <c r="AT283" s="314"/>
      <c r="AU283" s="314"/>
      <c r="AV283" s="314"/>
      <c r="AW283" s="314"/>
      <c r="AX283" s="314"/>
    </row>
    <row r="284" spans="1:50">
      <c r="A284" s="1351"/>
      <c r="B284" s="314"/>
      <c r="C284" s="314"/>
      <c r="D284" s="314"/>
      <c r="E284" s="314"/>
      <c r="F284" s="314"/>
      <c r="G284" s="314"/>
      <c r="H284" s="314"/>
      <c r="I284" s="314"/>
      <c r="J284" s="314"/>
      <c r="K284" s="314"/>
      <c r="L284" s="314"/>
      <c r="M284" s="314"/>
      <c r="N284" s="314"/>
      <c r="O284" s="314"/>
      <c r="P284" s="314"/>
      <c r="Q284" s="314"/>
      <c r="R284" s="314"/>
      <c r="S284" s="314"/>
      <c r="T284" s="314"/>
      <c r="U284" s="314"/>
      <c r="V284" s="314"/>
      <c r="W284" s="314"/>
      <c r="X284" s="314"/>
      <c r="Y284" s="314"/>
      <c r="Z284" s="314"/>
      <c r="AA284" s="314"/>
      <c r="AB284" s="314"/>
      <c r="AC284" s="314"/>
      <c r="AD284" s="314"/>
      <c r="AE284" s="314"/>
      <c r="AF284" s="314"/>
      <c r="AG284" s="314"/>
      <c r="AH284" s="314"/>
      <c r="AI284" s="314"/>
      <c r="AJ284" s="314"/>
      <c r="AK284" s="314"/>
      <c r="AL284" s="314"/>
      <c r="AM284" s="314"/>
      <c r="AN284" s="314"/>
      <c r="AO284" s="314"/>
      <c r="AP284" s="314"/>
      <c r="AQ284" s="314"/>
      <c r="AR284" s="314"/>
      <c r="AS284" s="314"/>
      <c r="AT284" s="314"/>
      <c r="AU284" s="314"/>
      <c r="AV284" s="314"/>
      <c r="AW284" s="314"/>
      <c r="AX284" s="314"/>
    </row>
    <row r="285" spans="1:50">
      <c r="A285" s="1351"/>
      <c r="B285" s="314"/>
      <c r="C285" s="314"/>
      <c r="D285" s="314"/>
      <c r="E285" s="314"/>
      <c r="F285" s="314"/>
      <c r="G285" s="314"/>
      <c r="H285" s="314"/>
      <c r="I285" s="314"/>
      <c r="J285" s="314"/>
      <c r="K285" s="314"/>
      <c r="L285" s="314"/>
      <c r="M285" s="314"/>
      <c r="N285" s="314"/>
      <c r="O285" s="314"/>
      <c r="P285" s="314"/>
      <c r="Q285" s="314"/>
      <c r="R285" s="314"/>
      <c r="S285" s="314"/>
      <c r="T285" s="314"/>
      <c r="U285" s="314"/>
      <c r="V285" s="314"/>
      <c r="W285" s="314"/>
      <c r="X285" s="314"/>
      <c r="Y285" s="314"/>
      <c r="Z285" s="314"/>
      <c r="AA285" s="314"/>
      <c r="AB285" s="314"/>
      <c r="AC285" s="314"/>
      <c r="AD285" s="314"/>
      <c r="AE285" s="314"/>
      <c r="AF285" s="314"/>
      <c r="AG285" s="314"/>
      <c r="AH285" s="314"/>
      <c r="AI285" s="314"/>
      <c r="AJ285" s="314"/>
      <c r="AK285" s="314"/>
      <c r="AL285" s="314"/>
      <c r="AM285" s="314"/>
      <c r="AN285" s="314"/>
      <c r="AO285" s="314"/>
      <c r="AP285" s="314"/>
      <c r="AQ285" s="314"/>
      <c r="AR285" s="314"/>
      <c r="AS285" s="314"/>
      <c r="AT285" s="314"/>
      <c r="AU285" s="314"/>
      <c r="AV285" s="314"/>
      <c r="AW285" s="314"/>
      <c r="AX285" s="314"/>
    </row>
    <row r="286" spans="1:50">
      <c r="A286" s="1351"/>
      <c r="B286" s="314"/>
      <c r="C286" s="314"/>
      <c r="D286" s="314"/>
      <c r="E286" s="314"/>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F286" s="314"/>
      <c r="AG286" s="314"/>
      <c r="AH286" s="314"/>
      <c r="AI286" s="314"/>
      <c r="AJ286" s="314"/>
      <c r="AK286" s="314"/>
      <c r="AL286" s="314"/>
      <c r="AM286" s="314"/>
      <c r="AN286" s="314"/>
      <c r="AO286" s="314"/>
      <c r="AP286" s="314"/>
      <c r="AQ286" s="314"/>
      <c r="AR286" s="314"/>
      <c r="AS286" s="314"/>
      <c r="AT286" s="314"/>
      <c r="AU286" s="314"/>
      <c r="AV286" s="314"/>
      <c r="AW286" s="314"/>
      <c r="AX286" s="314"/>
    </row>
    <row r="287" spans="1:50">
      <c r="A287" s="1351"/>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4"/>
      <c r="AU287" s="314"/>
      <c r="AV287" s="314"/>
      <c r="AW287" s="314"/>
      <c r="AX287" s="314"/>
    </row>
    <row r="288" spans="1:50">
      <c r="A288" s="1351"/>
      <c r="B288" s="314"/>
      <c r="C288" s="314"/>
      <c r="D288" s="314"/>
      <c r="E288" s="314"/>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14"/>
      <c r="AB288" s="314"/>
      <c r="AC288" s="314"/>
      <c r="AD288" s="314"/>
      <c r="AE288" s="314"/>
      <c r="AF288" s="314"/>
      <c r="AG288" s="314"/>
      <c r="AH288" s="314"/>
      <c r="AI288" s="314"/>
      <c r="AJ288" s="314"/>
      <c r="AK288" s="314"/>
      <c r="AL288" s="314"/>
      <c r="AM288" s="314"/>
      <c r="AN288" s="314"/>
      <c r="AO288" s="314"/>
      <c r="AP288" s="314"/>
      <c r="AQ288" s="314"/>
      <c r="AR288" s="314"/>
      <c r="AS288" s="314"/>
      <c r="AT288" s="314"/>
      <c r="AU288" s="314"/>
      <c r="AV288" s="314"/>
      <c r="AW288" s="314"/>
      <c r="AX288" s="314"/>
    </row>
  </sheetData>
  <mergeCells count="65">
    <mergeCell ref="AY5:AY9"/>
    <mergeCell ref="AW7:AX8"/>
    <mergeCell ref="A1:AY1"/>
    <mergeCell ref="A2:AY2"/>
    <mergeCell ref="A3:AY3"/>
    <mergeCell ref="A5:A9"/>
    <mergeCell ref="B5:B9"/>
    <mergeCell ref="G5:G9"/>
    <mergeCell ref="H5:J6"/>
    <mergeCell ref="K5:L6"/>
    <mergeCell ref="AF5:AM5"/>
    <mergeCell ref="AN5:AO6"/>
    <mergeCell ref="W7:W9"/>
    <mergeCell ref="X7:Z7"/>
    <mergeCell ref="AA7:AA9"/>
    <mergeCell ref="AB7:AD7"/>
    <mergeCell ref="C6:C9"/>
    <mergeCell ref="D6:D9"/>
    <mergeCell ref="E6:E9"/>
    <mergeCell ref="F6:F9"/>
    <mergeCell ref="M6:N6"/>
    <mergeCell ref="O6:R6"/>
    <mergeCell ref="H7:H9"/>
    <mergeCell ref="I7:J7"/>
    <mergeCell ref="K7:K9"/>
    <mergeCell ref="L7:L9"/>
    <mergeCell ref="S6:V6"/>
    <mergeCell ref="W6:Z6"/>
    <mergeCell ref="AA6:AD6"/>
    <mergeCell ref="AF6:AH6"/>
    <mergeCell ref="AI6:AM6"/>
    <mergeCell ref="AV7:AV9"/>
    <mergeCell ref="AE7:AE9"/>
    <mergeCell ref="AF7:AF9"/>
    <mergeCell ref="AG7:AH8"/>
    <mergeCell ref="AI7:AI9"/>
    <mergeCell ref="AJ7:AK8"/>
    <mergeCell ref="AL7:AL9"/>
    <mergeCell ref="AR6:AR9"/>
    <mergeCell ref="AP5:AP9"/>
    <mergeCell ref="AQ5:AQ9"/>
    <mergeCell ref="AS5:AT6"/>
    <mergeCell ref="AU5:AU9"/>
    <mergeCell ref="AV5:AX6"/>
    <mergeCell ref="AM7:AM9"/>
    <mergeCell ref="AN7:AN9"/>
    <mergeCell ref="AO7:AO9"/>
    <mergeCell ref="AS7:AS9"/>
    <mergeCell ref="AT7:AT8"/>
    <mergeCell ref="X8:X9"/>
    <mergeCell ref="Y8:Z8"/>
    <mergeCell ref="AB8:AB9"/>
    <mergeCell ref="AC8:AD8"/>
    <mergeCell ref="I8:I9"/>
    <mergeCell ref="J8:J9"/>
    <mergeCell ref="P8:P9"/>
    <mergeCell ref="Q8:R8"/>
    <mergeCell ref="T8:T9"/>
    <mergeCell ref="U8:V8"/>
    <mergeCell ref="M7:M9"/>
    <mergeCell ref="N7:N9"/>
    <mergeCell ref="O7:O9"/>
    <mergeCell ref="P7:R7"/>
    <mergeCell ref="S7:S9"/>
    <mergeCell ref="T7:V7"/>
  </mergeCells>
  <printOptions horizontalCentered="1"/>
  <pageMargins left="0.27559055118110198" right="0.23622047244094499" top="0.23" bottom="0.26" header="0.27559055118110198" footer="0.15748031496063"/>
  <pageSetup paperSize="9" scale="60" fitToHeight="0" orientation="landscape" r:id="rId1"/>
  <headerFooter scaleWithDoc="0" alignWithMargins="0">
    <oddFooter>&amp;C&amp;10Trang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111"/>
  <sheetViews>
    <sheetView showZeros="0" zoomScale="70" zoomScaleNormal="70" workbookViewId="0">
      <selection activeCell="F23" sqref="F23"/>
    </sheetView>
  </sheetViews>
  <sheetFormatPr defaultColWidth="9.140625" defaultRowHeight="15.75"/>
  <cols>
    <col min="1" max="1" width="5.140625" style="553" customWidth="1"/>
    <col min="2" max="2" width="33.140625" style="558" customWidth="1"/>
    <col min="3" max="3" width="11.140625" style="558" hidden="1" customWidth="1"/>
    <col min="4" max="6" width="8.28515625" style="558" hidden="1" customWidth="1"/>
    <col min="7" max="7" width="8.140625" style="553" hidden="1" customWidth="1"/>
    <col min="8" max="8" width="13.5703125" style="558" hidden="1" customWidth="1"/>
    <col min="9" max="9" width="12" style="558" hidden="1" customWidth="1"/>
    <col min="10" max="10" width="22.28515625" style="553" customWidth="1"/>
    <col min="11" max="12" width="12.28515625" style="552" customWidth="1"/>
    <col min="13" max="13" width="11" style="552" customWidth="1"/>
    <col min="14" max="14" width="8.28515625" style="552" customWidth="1"/>
    <col min="15" max="15" width="11.85546875" style="1303" customWidth="1"/>
    <col min="16" max="17" width="14.42578125" style="552" customWidth="1"/>
    <col min="18" max="18" width="11.42578125" style="552" customWidth="1"/>
    <col min="19" max="19" width="17.28515625" style="552" hidden="1" customWidth="1"/>
    <col min="20" max="20" width="12.140625" style="552" hidden="1" customWidth="1"/>
    <col min="21" max="21" width="11.42578125" style="552" hidden="1" customWidth="1"/>
    <col min="22" max="22" width="10.7109375" style="552" hidden="1" customWidth="1"/>
    <col min="23" max="24" width="9" style="552" hidden="1" customWidth="1"/>
    <col min="25" max="25" width="14.28515625" style="552" hidden="1" customWidth="1"/>
    <col min="26" max="26" width="14.42578125" style="552" hidden="1" customWidth="1"/>
    <col min="27" max="27" width="11.42578125" style="552" hidden="1" customWidth="1"/>
    <col min="28" max="29" width="11.42578125" style="552" customWidth="1"/>
    <col min="30" max="30" width="10.7109375" style="552" customWidth="1"/>
    <col min="31" max="31" width="9.140625" style="552" customWidth="1"/>
    <col min="32" max="33" width="8" style="552" customWidth="1"/>
    <col min="34" max="34" width="15" style="552" customWidth="1"/>
    <col min="35" max="35" width="11.28515625" style="552" customWidth="1"/>
    <col min="36" max="36" width="10.5703125" style="552" customWidth="1"/>
    <col min="37" max="37" width="13.85546875" style="197" hidden="1" customWidth="1"/>
    <col min="38" max="39" width="11" style="197" hidden="1" customWidth="1"/>
    <col min="40" max="40" width="10.5703125" style="197" hidden="1" customWidth="1"/>
    <col min="41" max="41" width="8.140625" style="197" hidden="1" customWidth="1"/>
    <col min="42" max="42" width="9" style="197" hidden="1" customWidth="1"/>
    <col min="43" max="43" width="11.140625" style="197" hidden="1" customWidth="1"/>
    <col min="44" max="44" width="11.7109375" style="197" hidden="1" customWidth="1"/>
    <col min="45" max="45" width="10.42578125" style="197" hidden="1" customWidth="1"/>
    <col min="46" max="46" width="13.85546875" style="197" customWidth="1"/>
    <col min="47" max="47" width="11" style="197" customWidth="1"/>
    <col min="48" max="48" width="11.28515625" style="197" customWidth="1"/>
    <col min="49" max="49" width="10.42578125" style="552" customWidth="1"/>
    <col min="50" max="51" width="9" style="552" customWidth="1"/>
    <col min="52" max="52" width="12.85546875" style="197" customWidth="1"/>
    <col min="53" max="54" width="11" style="197" customWidth="1"/>
    <col min="55" max="55" width="30.5703125" style="194" customWidth="1"/>
    <col min="56" max="56" width="29.42578125" style="558" hidden="1" customWidth="1"/>
    <col min="57" max="57" width="15.42578125" style="558" hidden="1" customWidth="1"/>
    <col min="58" max="87" width="0" style="558" hidden="1" customWidth="1"/>
    <col min="88" max="16384" width="9.140625" style="558"/>
  </cols>
  <sheetData>
    <row r="1" spans="1:57" s="554" customFormat="1" ht="34.5" customHeight="1">
      <c r="A1" s="1291" t="s">
        <v>1709</v>
      </c>
      <c r="B1" s="1291"/>
      <c r="C1" s="1291"/>
      <c r="D1" s="1291"/>
      <c r="E1" s="1291"/>
      <c r="F1" s="1291"/>
      <c r="G1" s="1291"/>
      <c r="H1" s="1291"/>
      <c r="I1" s="1291"/>
      <c r="J1" s="1291"/>
      <c r="K1" s="1291"/>
      <c r="L1" s="1291"/>
      <c r="M1" s="1291"/>
      <c r="N1" s="1291"/>
      <c r="O1" s="1291"/>
      <c r="P1" s="1291"/>
      <c r="Q1" s="1291"/>
      <c r="R1" s="1291"/>
      <c r="S1" s="1291"/>
      <c r="T1" s="1291"/>
      <c r="U1" s="1291"/>
      <c r="V1" s="1291"/>
      <c r="W1" s="1291"/>
      <c r="X1" s="1291"/>
      <c r="Y1" s="1291"/>
      <c r="Z1" s="1291"/>
      <c r="AA1" s="1291"/>
      <c r="AB1" s="1291"/>
      <c r="AC1" s="1291"/>
      <c r="AD1" s="1291"/>
      <c r="AE1" s="1291"/>
      <c r="AF1" s="1291"/>
      <c r="AG1" s="1291"/>
      <c r="AH1" s="1291"/>
      <c r="AI1" s="1291"/>
      <c r="AJ1" s="1291"/>
      <c r="AK1" s="1291"/>
      <c r="AL1" s="1291"/>
      <c r="AM1" s="1291"/>
      <c r="AN1" s="1291"/>
      <c r="AO1" s="1291"/>
      <c r="AP1" s="1291"/>
      <c r="AQ1" s="1291"/>
      <c r="AR1" s="1291"/>
      <c r="AS1" s="1291"/>
      <c r="AT1" s="1291"/>
      <c r="AU1" s="1291"/>
      <c r="AV1" s="1291"/>
      <c r="AW1" s="1291"/>
      <c r="AX1" s="1291"/>
      <c r="AY1" s="1291"/>
      <c r="AZ1" s="1291"/>
      <c r="BA1" s="1291"/>
      <c r="BB1" s="1291"/>
      <c r="BC1" s="1291"/>
    </row>
    <row r="2" spans="1:57" s="1293" customFormat="1" ht="33.75" customHeight="1">
      <c r="A2" s="1292" t="s">
        <v>1710</v>
      </c>
      <c r="B2" s="1292"/>
      <c r="C2" s="1292"/>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1292"/>
      <c r="AB2" s="1292"/>
      <c r="AC2" s="1292"/>
      <c r="AD2" s="1292"/>
      <c r="AE2" s="1292"/>
      <c r="AF2" s="1292"/>
      <c r="AG2" s="1292"/>
      <c r="AH2" s="1292"/>
      <c r="AI2" s="1292"/>
      <c r="AJ2" s="1292"/>
      <c r="AK2" s="1292"/>
      <c r="AL2" s="1292"/>
      <c r="AM2" s="1292"/>
      <c r="AN2" s="1292"/>
      <c r="AO2" s="1292"/>
      <c r="AP2" s="1292"/>
      <c r="AQ2" s="1292"/>
      <c r="AR2" s="1292"/>
      <c r="AS2" s="1292"/>
      <c r="AT2" s="1292"/>
      <c r="AU2" s="1292"/>
      <c r="AV2" s="1292"/>
      <c r="AW2" s="1292"/>
      <c r="AX2" s="1292"/>
      <c r="AY2" s="1292"/>
      <c r="AZ2" s="1292"/>
      <c r="BA2" s="1292"/>
      <c r="BB2" s="1292"/>
      <c r="BC2" s="1292"/>
    </row>
    <row r="3" spans="1:57" s="1293" customFormat="1" ht="22.5" customHeight="1">
      <c r="A3" s="1294" t="str">
        <f>'5 BI NS TW'!A3:AY3</f>
        <v>(Kèm theo Nghị quyết số 222/2019/NQ-HĐND ngày 07 tháng 12 năm 2019 của Hội đồng nhân dân tỉnh Quảng Ninh)</v>
      </c>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95"/>
      <c r="AI3" s="1295"/>
      <c r="AJ3" s="1295"/>
      <c r="AK3" s="1295"/>
      <c r="AL3" s="1295"/>
      <c r="AM3" s="1295"/>
      <c r="AN3" s="1295"/>
      <c r="AO3" s="1295"/>
      <c r="AP3" s="1295"/>
      <c r="AQ3" s="1295"/>
      <c r="AR3" s="1295"/>
      <c r="AS3" s="1295"/>
      <c r="AT3" s="1295"/>
      <c r="AU3" s="1295"/>
      <c r="AV3" s="1295"/>
      <c r="AW3" s="1295"/>
      <c r="AX3" s="1295"/>
      <c r="AY3" s="1295"/>
      <c r="AZ3" s="1295"/>
      <c r="BA3" s="1295"/>
      <c r="BB3" s="1295"/>
      <c r="BC3" s="1295"/>
    </row>
    <row r="4" spans="1:57" s="1297" customFormat="1" ht="26.25" customHeight="1">
      <c r="A4" s="1296" t="s">
        <v>2</v>
      </c>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row>
    <row r="5" spans="1:57" s="553" customFormat="1">
      <c r="A5" s="1177" t="s">
        <v>179</v>
      </c>
      <c r="B5" s="1177" t="s">
        <v>784</v>
      </c>
      <c r="C5" s="1177" t="s">
        <v>786</v>
      </c>
      <c r="D5" s="1177" t="s">
        <v>1662</v>
      </c>
      <c r="E5" s="1177" t="s">
        <v>1663</v>
      </c>
      <c r="F5" s="1177" t="s">
        <v>1664</v>
      </c>
      <c r="G5" s="1177" t="s">
        <v>1711</v>
      </c>
      <c r="H5" s="1177" t="s">
        <v>1712</v>
      </c>
      <c r="I5" s="1177" t="s">
        <v>1713</v>
      </c>
      <c r="J5" s="1177" t="s">
        <v>1714</v>
      </c>
      <c r="K5" s="1177"/>
      <c r="L5" s="1177"/>
      <c r="M5" s="1177"/>
      <c r="N5" s="1177"/>
      <c r="O5" s="1177"/>
      <c r="P5" s="1177"/>
      <c r="Q5" s="1177"/>
      <c r="R5" s="1177"/>
      <c r="S5" s="1168" t="s">
        <v>1715</v>
      </c>
      <c r="T5" s="1168"/>
      <c r="U5" s="1168"/>
      <c r="V5" s="1168"/>
      <c r="W5" s="1168"/>
      <c r="X5" s="1168"/>
      <c r="Y5" s="1168"/>
      <c r="Z5" s="1168"/>
      <c r="AA5" s="1168"/>
      <c r="AB5" s="1168" t="s">
        <v>1716</v>
      </c>
      <c r="AC5" s="1168"/>
      <c r="AD5" s="1168"/>
      <c r="AE5" s="1168"/>
      <c r="AF5" s="1168"/>
      <c r="AG5" s="1168"/>
      <c r="AH5" s="1168"/>
      <c r="AI5" s="1168"/>
      <c r="AJ5" s="1168"/>
      <c r="AK5" s="1176" t="s">
        <v>1717</v>
      </c>
      <c r="AL5" s="1176"/>
      <c r="AM5" s="1176"/>
      <c r="AN5" s="1176"/>
      <c r="AO5" s="1176"/>
      <c r="AP5" s="1176"/>
      <c r="AQ5" s="1176"/>
      <c r="AR5" s="1176"/>
      <c r="AS5" s="1176"/>
      <c r="AT5" s="1168" t="s">
        <v>1718</v>
      </c>
      <c r="AU5" s="1168"/>
      <c r="AV5" s="1168"/>
      <c r="AW5" s="1168"/>
      <c r="AX5" s="1168"/>
      <c r="AY5" s="1168"/>
      <c r="AZ5" s="1168"/>
      <c r="BA5" s="1168"/>
      <c r="BB5" s="1168"/>
      <c r="BC5" s="1298" t="s">
        <v>723</v>
      </c>
    </row>
    <row r="6" spans="1:57" s="553" customFormat="1">
      <c r="A6" s="1177"/>
      <c r="B6" s="1177"/>
      <c r="C6" s="1177"/>
      <c r="D6" s="1177"/>
      <c r="E6" s="1177"/>
      <c r="F6" s="1177"/>
      <c r="G6" s="1177"/>
      <c r="H6" s="1177"/>
      <c r="I6" s="1177"/>
      <c r="J6" s="1177" t="s">
        <v>1719</v>
      </c>
      <c r="K6" s="1168" t="s">
        <v>1008</v>
      </c>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76"/>
      <c r="AL6" s="1176"/>
      <c r="AM6" s="1176"/>
      <c r="AN6" s="1176"/>
      <c r="AO6" s="1176"/>
      <c r="AP6" s="1176"/>
      <c r="AQ6" s="1176"/>
      <c r="AR6" s="1176"/>
      <c r="AS6" s="1176"/>
      <c r="AT6" s="1168"/>
      <c r="AU6" s="1168"/>
      <c r="AV6" s="1168"/>
      <c r="AW6" s="1168"/>
      <c r="AX6" s="1168"/>
      <c r="AY6" s="1168"/>
      <c r="AZ6" s="1168"/>
      <c r="BA6" s="1168"/>
      <c r="BB6" s="1168"/>
      <c r="BC6" s="1298"/>
    </row>
    <row r="7" spans="1:57" s="553" customFormat="1">
      <c r="A7" s="1177"/>
      <c r="B7" s="1177"/>
      <c r="C7" s="1177"/>
      <c r="D7" s="1177"/>
      <c r="E7" s="1177"/>
      <c r="F7" s="1177"/>
      <c r="G7" s="1177"/>
      <c r="H7" s="1177"/>
      <c r="I7" s="1177"/>
      <c r="J7" s="1177"/>
      <c r="K7" s="1168" t="s">
        <v>1328</v>
      </c>
      <c r="L7" s="1168" t="s">
        <v>1720</v>
      </c>
      <c r="M7" s="1168"/>
      <c r="N7" s="1168"/>
      <c r="O7" s="1168"/>
      <c r="P7" s="1168"/>
      <c r="Q7" s="1168"/>
      <c r="R7" s="1168"/>
      <c r="S7" s="1168" t="s">
        <v>1328</v>
      </c>
      <c r="T7" s="1168" t="s">
        <v>1720</v>
      </c>
      <c r="U7" s="1168"/>
      <c r="V7" s="1168"/>
      <c r="W7" s="1168"/>
      <c r="X7" s="1168"/>
      <c r="Y7" s="1168"/>
      <c r="Z7" s="1168"/>
      <c r="AA7" s="1168"/>
      <c r="AB7" s="1168" t="s">
        <v>1328</v>
      </c>
      <c r="AC7" s="1168" t="s">
        <v>1720</v>
      </c>
      <c r="AD7" s="1168"/>
      <c r="AE7" s="1168"/>
      <c r="AF7" s="1168"/>
      <c r="AG7" s="1168"/>
      <c r="AH7" s="1168"/>
      <c r="AI7" s="1168"/>
      <c r="AJ7" s="1168"/>
      <c r="AK7" s="1176" t="s">
        <v>1328</v>
      </c>
      <c r="AL7" s="1176" t="s">
        <v>1720</v>
      </c>
      <c r="AM7" s="1176"/>
      <c r="AN7" s="1176"/>
      <c r="AO7" s="1176"/>
      <c r="AP7" s="1176"/>
      <c r="AQ7" s="1176"/>
      <c r="AR7" s="1176"/>
      <c r="AS7" s="1176"/>
      <c r="AT7" s="1176" t="s">
        <v>1328</v>
      </c>
      <c r="AU7" s="1168" t="s">
        <v>1720</v>
      </c>
      <c r="AV7" s="1168"/>
      <c r="AW7" s="1168"/>
      <c r="AX7" s="1168"/>
      <c r="AY7" s="1168"/>
      <c r="AZ7" s="1168"/>
      <c r="BA7" s="1168"/>
      <c r="BB7" s="1168"/>
      <c r="BC7" s="1298"/>
    </row>
    <row r="8" spans="1:57" s="553" customFormat="1">
      <c r="A8" s="1177"/>
      <c r="B8" s="1177"/>
      <c r="C8" s="1177"/>
      <c r="D8" s="1177"/>
      <c r="E8" s="1177"/>
      <c r="F8" s="1177"/>
      <c r="G8" s="1177"/>
      <c r="H8" s="1177"/>
      <c r="I8" s="1177"/>
      <c r="J8" s="1177"/>
      <c r="K8" s="1168"/>
      <c r="L8" s="1168" t="s">
        <v>1721</v>
      </c>
      <c r="M8" s="1168"/>
      <c r="N8" s="1168"/>
      <c r="O8" s="1168" t="s">
        <v>1722</v>
      </c>
      <c r="P8" s="1168"/>
      <c r="Q8" s="1168"/>
      <c r="R8" s="1168"/>
      <c r="S8" s="1168"/>
      <c r="T8" s="1168" t="s">
        <v>1723</v>
      </c>
      <c r="U8" s="1168"/>
      <c r="V8" s="1168"/>
      <c r="W8" s="1168"/>
      <c r="X8" s="1168"/>
      <c r="Y8" s="1168" t="s">
        <v>1724</v>
      </c>
      <c r="Z8" s="1168"/>
      <c r="AA8" s="1168"/>
      <c r="AB8" s="1168"/>
      <c r="AC8" s="1168" t="s">
        <v>1723</v>
      </c>
      <c r="AD8" s="1168"/>
      <c r="AE8" s="1168"/>
      <c r="AF8" s="1168"/>
      <c r="AG8" s="1168"/>
      <c r="AH8" s="1168" t="s">
        <v>1724</v>
      </c>
      <c r="AI8" s="1168"/>
      <c r="AJ8" s="1168"/>
      <c r="AK8" s="1176"/>
      <c r="AL8" s="1176" t="s">
        <v>1723</v>
      </c>
      <c r="AM8" s="1176"/>
      <c r="AN8" s="1176"/>
      <c r="AO8" s="1176"/>
      <c r="AP8" s="1176"/>
      <c r="AQ8" s="1176" t="s">
        <v>1724</v>
      </c>
      <c r="AR8" s="1176"/>
      <c r="AS8" s="1176"/>
      <c r="AT8" s="1176"/>
      <c r="AU8" s="1168" t="s">
        <v>1723</v>
      </c>
      <c r="AV8" s="1168"/>
      <c r="AW8" s="1168"/>
      <c r="AX8" s="1168"/>
      <c r="AY8" s="1168"/>
      <c r="AZ8" s="1176" t="s">
        <v>1724</v>
      </c>
      <c r="BA8" s="1176"/>
      <c r="BB8" s="1176"/>
      <c r="BC8" s="1298"/>
    </row>
    <row r="9" spans="1:57" s="553" customFormat="1">
      <c r="A9" s="1177"/>
      <c r="B9" s="1177"/>
      <c r="C9" s="1177"/>
      <c r="D9" s="1177"/>
      <c r="E9" s="1177"/>
      <c r="F9" s="1177"/>
      <c r="G9" s="1177"/>
      <c r="H9" s="1177"/>
      <c r="I9" s="1177"/>
      <c r="J9" s="1177"/>
      <c r="K9" s="1168"/>
      <c r="L9" s="1168"/>
      <c r="M9" s="1168"/>
      <c r="N9" s="1168"/>
      <c r="O9" s="1168"/>
      <c r="P9" s="1168"/>
      <c r="Q9" s="1168"/>
      <c r="R9" s="1168"/>
      <c r="S9" s="1168"/>
      <c r="T9" s="1168" t="s">
        <v>181</v>
      </c>
      <c r="U9" s="1168" t="str">
        <f>+M10</f>
        <v>Trong đó: vốn NS Tỉnh</v>
      </c>
      <c r="V9" s="1168"/>
      <c r="W9" s="791"/>
      <c r="X9" s="791"/>
      <c r="Y9" s="1168" t="s">
        <v>181</v>
      </c>
      <c r="Z9" s="1168" t="s">
        <v>135</v>
      </c>
      <c r="AA9" s="1168"/>
      <c r="AB9" s="1168"/>
      <c r="AC9" s="1168" t="s">
        <v>181</v>
      </c>
      <c r="AD9" s="1168" t="str">
        <f>+U9</f>
        <v>Trong đó: vốn NS Tỉnh</v>
      </c>
      <c r="AE9" s="1168"/>
      <c r="AF9" s="791"/>
      <c r="AG9" s="791"/>
      <c r="AH9" s="1168" t="s">
        <v>181</v>
      </c>
      <c r="AI9" s="1168" t="s">
        <v>135</v>
      </c>
      <c r="AJ9" s="1168"/>
      <c r="AK9" s="1176"/>
      <c r="AL9" s="1176" t="s">
        <v>181</v>
      </c>
      <c r="AM9" s="1176" t="str">
        <f>+AD9</f>
        <v>Trong đó: vốn NS Tỉnh</v>
      </c>
      <c r="AN9" s="1176"/>
      <c r="AO9" s="790"/>
      <c r="AP9" s="790"/>
      <c r="AQ9" s="1176" t="s">
        <v>181</v>
      </c>
      <c r="AR9" s="1176" t="s">
        <v>135</v>
      </c>
      <c r="AS9" s="1176"/>
      <c r="AT9" s="1176"/>
      <c r="AU9" s="1176" t="s">
        <v>181</v>
      </c>
      <c r="AV9" s="1168" t="str">
        <f>+AM9</f>
        <v>Trong đó: vốn NS Tỉnh</v>
      </c>
      <c r="AW9" s="1168"/>
      <c r="AX9" s="791"/>
      <c r="AY9" s="791"/>
      <c r="AZ9" s="1176" t="s">
        <v>181</v>
      </c>
      <c r="BA9" s="1176" t="s">
        <v>135</v>
      </c>
      <c r="BB9" s="1176"/>
      <c r="BC9" s="1298"/>
    </row>
    <row r="10" spans="1:57" s="553" customFormat="1">
      <c r="A10" s="1177"/>
      <c r="B10" s="1177"/>
      <c r="C10" s="1177"/>
      <c r="D10" s="1177"/>
      <c r="E10" s="1177"/>
      <c r="F10" s="1177"/>
      <c r="G10" s="1177"/>
      <c r="H10" s="1177"/>
      <c r="I10" s="1177"/>
      <c r="J10" s="1177"/>
      <c r="K10" s="1168"/>
      <c r="L10" s="1168" t="s">
        <v>181</v>
      </c>
      <c r="M10" s="1168" t="s">
        <v>1725</v>
      </c>
      <c r="N10" s="791"/>
      <c r="O10" s="1168" t="s">
        <v>1726</v>
      </c>
      <c r="P10" s="1168" t="s">
        <v>1727</v>
      </c>
      <c r="Q10" s="1168"/>
      <c r="R10" s="1168"/>
      <c r="S10" s="1168"/>
      <c r="T10" s="1168"/>
      <c r="U10" s="1168" t="s">
        <v>181</v>
      </c>
      <c r="V10" s="1168" t="s">
        <v>1728</v>
      </c>
      <c r="W10" s="1168" t="s">
        <v>1729</v>
      </c>
      <c r="X10" s="1168"/>
      <c r="Y10" s="1168"/>
      <c r="Z10" s="1168" t="s">
        <v>1730</v>
      </c>
      <c r="AA10" s="1168" t="s">
        <v>1731</v>
      </c>
      <c r="AB10" s="1168"/>
      <c r="AC10" s="1168"/>
      <c r="AD10" s="1168" t="s">
        <v>181</v>
      </c>
      <c r="AE10" s="1168" t="s">
        <v>1728</v>
      </c>
      <c r="AF10" s="1168" t="s">
        <v>1729</v>
      </c>
      <c r="AG10" s="1168"/>
      <c r="AH10" s="1168"/>
      <c r="AI10" s="1168" t="s">
        <v>1730</v>
      </c>
      <c r="AJ10" s="1168" t="s">
        <v>1731</v>
      </c>
      <c r="AK10" s="1176"/>
      <c r="AL10" s="1176"/>
      <c r="AM10" s="1176" t="s">
        <v>181</v>
      </c>
      <c r="AN10" s="1176" t="s">
        <v>1728</v>
      </c>
      <c r="AO10" s="1176" t="s">
        <v>1729</v>
      </c>
      <c r="AP10" s="1176"/>
      <c r="AQ10" s="1176"/>
      <c r="AR10" s="1176" t="s">
        <v>1730</v>
      </c>
      <c r="AS10" s="1176" t="s">
        <v>1731</v>
      </c>
      <c r="AT10" s="1176"/>
      <c r="AU10" s="1176"/>
      <c r="AV10" s="1176" t="s">
        <v>181</v>
      </c>
      <c r="AW10" s="1168" t="s">
        <v>1728</v>
      </c>
      <c r="AX10" s="1168" t="s">
        <v>1729</v>
      </c>
      <c r="AY10" s="1168"/>
      <c r="AZ10" s="1176"/>
      <c r="BA10" s="1176" t="s">
        <v>1730</v>
      </c>
      <c r="BB10" s="1176" t="s">
        <v>1731</v>
      </c>
      <c r="BC10" s="1298"/>
    </row>
    <row r="11" spans="1:57" s="553" customFormat="1">
      <c r="A11" s="1177"/>
      <c r="B11" s="1177"/>
      <c r="C11" s="1177"/>
      <c r="D11" s="1177"/>
      <c r="E11" s="1177"/>
      <c r="F11" s="1177"/>
      <c r="G11" s="1177"/>
      <c r="H11" s="1177"/>
      <c r="I11" s="1177"/>
      <c r="J11" s="1177"/>
      <c r="K11" s="1168"/>
      <c r="L11" s="1168"/>
      <c r="M11" s="1168"/>
      <c r="N11" s="1168" t="s">
        <v>1729</v>
      </c>
      <c r="O11" s="1168"/>
      <c r="P11" s="1168" t="s">
        <v>181</v>
      </c>
      <c r="Q11" s="1168" t="s">
        <v>146</v>
      </c>
      <c r="R11" s="1168"/>
      <c r="S11" s="1168"/>
      <c r="T11" s="1168"/>
      <c r="U11" s="1168"/>
      <c r="V11" s="1168"/>
      <c r="W11" s="1168" t="s">
        <v>181</v>
      </c>
      <c r="X11" s="1168" t="s">
        <v>1728</v>
      </c>
      <c r="Y11" s="1168"/>
      <c r="Z11" s="1168"/>
      <c r="AA11" s="1168"/>
      <c r="AB11" s="1168"/>
      <c r="AC11" s="1168"/>
      <c r="AD11" s="1168"/>
      <c r="AE11" s="1168"/>
      <c r="AF11" s="1168" t="s">
        <v>181</v>
      </c>
      <c r="AG11" s="1168" t="s">
        <v>1728</v>
      </c>
      <c r="AH11" s="1168"/>
      <c r="AI11" s="1168"/>
      <c r="AJ11" s="1168"/>
      <c r="AK11" s="1176"/>
      <c r="AL11" s="1176"/>
      <c r="AM11" s="1176"/>
      <c r="AN11" s="1176"/>
      <c r="AO11" s="1176" t="s">
        <v>181</v>
      </c>
      <c r="AP11" s="1176" t="s">
        <v>1728</v>
      </c>
      <c r="AQ11" s="1176"/>
      <c r="AR11" s="1176"/>
      <c r="AS11" s="1176"/>
      <c r="AT11" s="1176"/>
      <c r="AU11" s="1176"/>
      <c r="AV11" s="1176"/>
      <c r="AW11" s="1168"/>
      <c r="AX11" s="1168" t="s">
        <v>181</v>
      </c>
      <c r="AY11" s="1168" t="s">
        <v>1728</v>
      </c>
      <c r="AZ11" s="1176"/>
      <c r="BA11" s="1176"/>
      <c r="BB11" s="1176"/>
      <c r="BC11" s="1298"/>
      <c r="BD11" s="1299">
        <f>BD12-BA14</f>
        <v>0</v>
      </c>
    </row>
    <row r="12" spans="1:57" s="553" customFormat="1" ht="47.25">
      <c r="A12" s="1177"/>
      <c r="B12" s="1177"/>
      <c r="C12" s="1177"/>
      <c r="D12" s="1177"/>
      <c r="E12" s="1177"/>
      <c r="F12" s="1177"/>
      <c r="G12" s="1177"/>
      <c r="H12" s="1177"/>
      <c r="I12" s="1177"/>
      <c r="J12" s="1177"/>
      <c r="K12" s="1168"/>
      <c r="L12" s="1168"/>
      <c r="M12" s="1168"/>
      <c r="N12" s="1168"/>
      <c r="O12" s="1168"/>
      <c r="P12" s="1168"/>
      <c r="Q12" s="791" t="s">
        <v>1730</v>
      </c>
      <c r="R12" s="791" t="s">
        <v>1731</v>
      </c>
      <c r="S12" s="1168"/>
      <c r="T12" s="1168"/>
      <c r="U12" s="1168"/>
      <c r="V12" s="1168"/>
      <c r="W12" s="1168"/>
      <c r="X12" s="1168"/>
      <c r="Y12" s="1168"/>
      <c r="Z12" s="1168"/>
      <c r="AA12" s="1168"/>
      <c r="AB12" s="1168"/>
      <c r="AC12" s="1168"/>
      <c r="AD12" s="1168"/>
      <c r="AE12" s="1168"/>
      <c r="AF12" s="1168"/>
      <c r="AG12" s="1168"/>
      <c r="AH12" s="1168"/>
      <c r="AI12" s="1168"/>
      <c r="AJ12" s="1168"/>
      <c r="AK12" s="1176"/>
      <c r="AL12" s="1176"/>
      <c r="AM12" s="1176"/>
      <c r="AN12" s="1176"/>
      <c r="AO12" s="1176"/>
      <c r="AP12" s="1176"/>
      <c r="AQ12" s="1176"/>
      <c r="AR12" s="1176"/>
      <c r="AS12" s="1176"/>
      <c r="AT12" s="1176"/>
      <c r="AU12" s="1176"/>
      <c r="AV12" s="1176"/>
      <c r="AW12" s="1168"/>
      <c r="AX12" s="1168"/>
      <c r="AY12" s="1168"/>
      <c r="AZ12" s="1176"/>
      <c r="BA12" s="1176"/>
      <c r="BB12" s="1176"/>
      <c r="BC12" s="1298"/>
      <c r="BD12" s="1300">
        <v>572300</v>
      </c>
      <c r="BE12" s="553" t="s">
        <v>1732</v>
      </c>
    </row>
    <row r="13" spans="1:57" ht="30.75" customHeight="1">
      <c r="A13" s="798">
        <v>1</v>
      </c>
      <c r="B13" s="593">
        <f>A13+1</f>
        <v>2</v>
      </c>
      <c r="C13" s="593">
        <v>3</v>
      </c>
      <c r="D13" s="593">
        <f>B13+1</f>
        <v>3</v>
      </c>
      <c r="E13" s="593">
        <f>D13+1</f>
        <v>4</v>
      </c>
      <c r="F13" s="593">
        <f>E13+1</f>
        <v>5</v>
      </c>
      <c r="G13" s="798">
        <v>4</v>
      </c>
      <c r="H13" s="593">
        <f>G13+1</f>
        <v>5</v>
      </c>
      <c r="I13" s="593">
        <v>6</v>
      </c>
      <c r="J13" s="798">
        <v>7</v>
      </c>
      <c r="K13" s="792">
        <v>8</v>
      </c>
      <c r="L13" s="792">
        <v>9</v>
      </c>
      <c r="M13" s="792">
        <v>10</v>
      </c>
      <c r="N13" s="792">
        <f>M13+1</f>
        <v>11</v>
      </c>
      <c r="O13" s="791">
        <v>11</v>
      </c>
      <c r="P13" s="792">
        <v>12</v>
      </c>
      <c r="Q13" s="792">
        <v>13</v>
      </c>
      <c r="R13" s="792">
        <v>14</v>
      </c>
      <c r="S13" s="792">
        <v>15</v>
      </c>
      <c r="T13" s="792">
        <v>16</v>
      </c>
      <c r="U13" s="792">
        <v>17</v>
      </c>
      <c r="V13" s="792">
        <v>18</v>
      </c>
      <c r="W13" s="792">
        <f>V13+1</f>
        <v>19</v>
      </c>
      <c r="X13" s="792">
        <f>W13+1</f>
        <v>20</v>
      </c>
      <c r="Y13" s="792">
        <v>19</v>
      </c>
      <c r="Z13" s="792">
        <v>20</v>
      </c>
      <c r="AA13" s="792">
        <v>21</v>
      </c>
      <c r="AB13" s="792">
        <v>22</v>
      </c>
      <c r="AC13" s="792">
        <v>23</v>
      </c>
      <c r="AD13" s="792">
        <v>24</v>
      </c>
      <c r="AE13" s="792">
        <v>25</v>
      </c>
      <c r="AF13" s="792"/>
      <c r="AG13" s="792"/>
      <c r="AH13" s="792">
        <v>26</v>
      </c>
      <c r="AI13" s="792">
        <v>27</v>
      </c>
      <c r="AJ13" s="792">
        <v>28</v>
      </c>
      <c r="AK13" s="572">
        <v>29</v>
      </c>
      <c r="AL13" s="572">
        <v>30</v>
      </c>
      <c r="AM13" s="572">
        <v>31</v>
      </c>
      <c r="AN13" s="572">
        <v>32</v>
      </c>
      <c r="AO13" s="572">
        <f>AN13+1</f>
        <v>33</v>
      </c>
      <c r="AP13" s="572">
        <f>AO13+1</f>
        <v>34</v>
      </c>
      <c r="AQ13" s="572">
        <v>33</v>
      </c>
      <c r="AR13" s="572">
        <v>34</v>
      </c>
      <c r="AS13" s="572">
        <v>35</v>
      </c>
      <c r="AT13" s="572">
        <v>36</v>
      </c>
      <c r="AU13" s="572">
        <v>37</v>
      </c>
      <c r="AV13" s="572">
        <v>38</v>
      </c>
      <c r="AW13" s="792">
        <v>39</v>
      </c>
      <c r="AX13" s="792">
        <f>AW13+1</f>
        <v>40</v>
      </c>
      <c r="AY13" s="792">
        <f>AX13+1</f>
        <v>41</v>
      </c>
      <c r="AZ13" s="572">
        <v>40</v>
      </c>
      <c r="BA13" s="572">
        <v>41</v>
      </c>
      <c r="BB13" s="572">
        <v>42</v>
      </c>
      <c r="BC13" s="578">
        <v>43</v>
      </c>
    </row>
    <row r="14" spans="1:57" s="557" customFormat="1" ht="36.75" customHeight="1">
      <c r="A14" s="793"/>
      <c r="B14" s="793" t="s">
        <v>183</v>
      </c>
      <c r="C14" s="1301"/>
      <c r="D14" s="1301"/>
      <c r="E14" s="1301"/>
      <c r="F14" s="1301"/>
      <c r="G14" s="793"/>
      <c r="H14" s="1301"/>
      <c r="I14" s="1301"/>
      <c r="J14" s="793"/>
      <c r="K14" s="794">
        <f>K15+K35</f>
        <v>5819138</v>
      </c>
      <c r="L14" s="794">
        <f>L15+L35</f>
        <v>1081591</v>
      </c>
      <c r="M14" s="794">
        <f>M15+M35</f>
        <v>460412</v>
      </c>
      <c r="N14" s="794">
        <f>N15+N35</f>
        <v>0</v>
      </c>
      <c r="O14" s="794"/>
      <c r="P14" s="794">
        <f t="shared" ref="P14:BB14" si="0">P15+P35</f>
        <v>4737547</v>
      </c>
      <c r="Q14" s="794">
        <f t="shared" si="0"/>
        <v>3462945.4</v>
      </c>
      <c r="R14" s="794">
        <f t="shared" si="0"/>
        <v>1274601.6000000001</v>
      </c>
      <c r="S14" s="794">
        <f t="shared" si="0"/>
        <v>4090044</v>
      </c>
      <c r="T14" s="794">
        <f t="shared" si="0"/>
        <v>715653</v>
      </c>
      <c r="U14" s="794">
        <f t="shared" si="0"/>
        <v>715653</v>
      </c>
      <c r="V14" s="794">
        <f t="shared" si="0"/>
        <v>0</v>
      </c>
      <c r="W14" s="794">
        <f t="shared" si="0"/>
        <v>0</v>
      </c>
      <c r="X14" s="794">
        <f t="shared" si="0"/>
        <v>219985</v>
      </c>
      <c r="Y14" s="794">
        <f t="shared" si="0"/>
        <v>3246390</v>
      </c>
      <c r="Z14" s="794">
        <f t="shared" si="0"/>
        <v>2255130.9</v>
      </c>
      <c r="AA14" s="794">
        <f t="shared" si="0"/>
        <v>991259.1</v>
      </c>
      <c r="AB14" s="794">
        <f t="shared" si="0"/>
        <v>1999416.0686349999</v>
      </c>
      <c r="AC14" s="794">
        <f t="shared" si="0"/>
        <v>510291</v>
      </c>
      <c r="AD14" s="794">
        <f t="shared" si="0"/>
        <v>134973</v>
      </c>
      <c r="AE14" s="794">
        <f t="shared" si="0"/>
        <v>0</v>
      </c>
      <c r="AF14" s="794">
        <f t="shared" si="0"/>
        <v>0</v>
      </c>
      <c r="AG14" s="794">
        <f t="shared" si="0"/>
        <v>0</v>
      </c>
      <c r="AH14" s="794">
        <f t="shared" si="0"/>
        <v>1489125.0686349999</v>
      </c>
      <c r="AI14" s="794">
        <f t="shared" si="0"/>
        <v>1057264</v>
      </c>
      <c r="AJ14" s="794">
        <f t="shared" si="0"/>
        <v>431861.06863500003</v>
      </c>
      <c r="AK14" s="483">
        <f t="shared" si="0"/>
        <v>1086650</v>
      </c>
      <c r="AL14" s="483">
        <f t="shared" si="0"/>
        <v>106237</v>
      </c>
      <c r="AM14" s="483">
        <f t="shared" si="0"/>
        <v>106237</v>
      </c>
      <c r="AN14" s="483">
        <f t="shared" si="0"/>
        <v>0</v>
      </c>
      <c r="AO14" s="483">
        <f t="shared" si="0"/>
        <v>0</v>
      </c>
      <c r="AP14" s="483">
        <f t="shared" si="0"/>
        <v>0</v>
      </c>
      <c r="AQ14" s="483">
        <f t="shared" si="0"/>
        <v>980413</v>
      </c>
      <c r="AR14" s="483">
        <f t="shared" si="0"/>
        <v>683427</v>
      </c>
      <c r="AS14" s="483">
        <f t="shared" si="0"/>
        <v>296986</v>
      </c>
      <c r="AT14" s="483">
        <f t="shared" si="0"/>
        <v>934870.71428571432</v>
      </c>
      <c r="AU14" s="483">
        <f t="shared" si="0"/>
        <v>103519</v>
      </c>
      <c r="AV14" s="483">
        <f t="shared" si="0"/>
        <v>103519</v>
      </c>
      <c r="AW14" s="794">
        <f t="shared" si="0"/>
        <v>0</v>
      </c>
      <c r="AX14" s="794">
        <f t="shared" si="0"/>
        <v>0</v>
      </c>
      <c r="AY14" s="794">
        <f t="shared" si="0"/>
        <v>0</v>
      </c>
      <c r="AZ14" s="483">
        <f t="shared" si="0"/>
        <v>831351.71428571432</v>
      </c>
      <c r="BA14" s="483">
        <f t="shared" si="0"/>
        <v>572300</v>
      </c>
      <c r="BB14" s="483">
        <f t="shared" si="0"/>
        <v>259051.71428571429</v>
      </c>
      <c r="BC14" s="1302"/>
      <c r="BE14" s="555">
        <f>AU14+251</f>
        <v>103770</v>
      </c>
    </row>
    <row r="15" spans="1:57" s="557" customFormat="1" ht="59.25" customHeight="1">
      <c r="A15" s="793" t="s">
        <v>11</v>
      </c>
      <c r="B15" s="1301" t="s">
        <v>1733</v>
      </c>
      <c r="C15" s="1301"/>
      <c r="D15" s="1301"/>
      <c r="E15" s="1301"/>
      <c r="F15" s="1301"/>
      <c r="G15" s="793"/>
      <c r="H15" s="1301"/>
      <c r="I15" s="1301"/>
      <c r="J15" s="793"/>
      <c r="K15" s="794">
        <f>K16+K24</f>
        <v>5034090</v>
      </c>
      <c r="L15" s="794">
        <f>L16+L24</f>
        <v>969762</v>
      </c>
      <c r="M15" s="794">
        <f>M16+M24</f>
        <v>348583</v>
      </c>
      <c r="N15" s="794">
        <f>N16+N24</f>
        <v>0</v>
      </c>
      <c r="O15" s="794"/>
      <c r="P15" s="794">
        <f t="shared" ref="P15:BB15" si="1">P16+P24</f>
        <v>4064328</v>
      </c>
      <c r="Q15" s="794">
        <f t="shared" si="1"/>
        <v>2789726.4</v>
      </c>
      <c r="R15" s="794">
        <f t="shared" si="1"/>
        <v>1274601.6000000001</v>
      </c>
      <c r="S15" s="794">
        <f t="shared" si="1"/>
        <v>3402059</v>
      </c>
      <c r="T15" s="794">
        <f t="shared" si="1"/>
        <v>663383</v>
      </c>
      <c r="U15" s="794">
        <f t="shared" si="1"/>
        <v>663383</v>
      </c>
      <c r="V15" s="794">
        <f t="shared" si="1"/>
        <v>0</v>
      </c>
      <c r="W15" s="794">
        <f t="shared" si="1"/>
        <v>0</v>
      </c>
      <c r="X15" s="794">
        <f t="shared" si="1"/>
        <v>0</v>
      </c>
      <c r="Y15" s="794">
        <f t="shared" si="1"/>
        <v>2738676</v>
      </c>
      <c r="Z15" s="794">
        <f t="shared" si="1"/>
        <v>1747416.9</v>
      </c>
      <c r="AA15" s="794">
        <f t="shared" si="1"/>
        <v>991259.1</v>
      </c>
      <c r="AB15" s="794">
        <f t="shared" si="1"/>
        <v>1624969.0686349999</v>
      </c>
      <c r="AC15" s="794">
        <f t="shared" si="1"/>
        <v>489558</v>
      </c>
      <c r="AD15" s="794">
        <f t="shared" si="1"/>
        <v>114240</v>
      </c>
      <c r="AE15" s="794">
        <f t="shared" si="1"/>
        <v>0</v>
      </c>
      <c r="AF15" s="794">
        <f t="shared" si="1"/>
        <v>0</v>
      </c>
      <c r="AG15" s="794">
        <f t="shared" si="1"/>
        <v>0</v>
      </c>
      <c r="AH15" s="794">
        <f t="shared" si="1"/>
        <v>1135411.0686349999</v>
      </c>
      <c r="AI15" s="794">
        <f t="shared" si="1"/>
        <v>703550</v>
      </c>
      <c r="AJ15" s="794">
        <f t="shared" si="1"/>
        <v>431861.06863500003</v>
      </c>
      <c r="AK15" s="483">
        <f t="shared" si="1"/>
        <v>912566</v>
      </c>
      <c r="AL15" s="483">
        <f t="shared" si="1"/>
        <v>40100</v>
      </c>
      <c r="AM15" s="483">
        <f t="shared" si="1"/>
        <v>40100</v>
      </c>
      <c r="AN15" s="483">
        <f t="shared" si="1"/>
        <v>0</v>
      </c>
      <c r="AO15" s="483">
        <f t="shared" si="1"/>
        <v>0</v>
      </c>
      <c r="AP15" s="483">
        <f t="shared" si="1"/>
        <v>0</v>
      </c>
      <c r="AQ15" s="483">
        <f t="shared" si="1"/>
        <v>872466</v>
      </c>
      <c r="AR15" s="483">
        <f t="shared" si="1"/>
        <v>575480</v>
      </c>
      <c r="AS15" s="483">
        <f t="shared" si="1"/>
        <v>296986</v>
      </c>
      <c r="AT15" s="483">
        <f t="shared" si="1"/>
        <v>786090.71428571432</v>
      </c>
      <c r="AU15" s="483">
        <f t="shared" si="1"/>
        <v>38739</v>
      </c>
      <c r="AV15" s="483">
        <f t="shared" si="1"/>
        <v>38739</v>
      </c>
      <c r="AW15" s="794">
        <f t="shared" si="1"/>
        <v>0</v>
      </c>
      <c r="AX15" s="794">
        <f t="shared" si="1"/>
        <v>0</v>
      </c>
      <c r="AY15" s="794">
        <f t="shared" si="1"/>
        <v>0</v>
      </c>
      <c r="AZ15" s="483">
        <f t="shared" si="1"/>
        <v>747351.71428571432</v>
      </c>
      <c r="BA15" s="483">
        <f t="shared" si="1"/>
        <v>488300</v>
      </c>
      <c r="BB15" s="483">
        <f t="shared" si="1"/>
        <v>259051.71428571429</v>
      </c>
      <c r="BC15" s="1302"/>
    </row>
    <row r="16" spans="1:57" s="814" customFormat="1" ht="40.5" customHeight="1">
      <c r="A16" s="811">
        <v>1</v>
      </c>
      <c r="B16" s="795" t="s">
        <v>1734</v>
      </c>
      <c r="C16" s="795"/>
      <c r="D16" s="795"/>
      <c r="E16" s="795"/>
      <c r="F16" s="795"/>
      <c r="G16" s="811"/>
      <c r="H16" s="795"/>
      <c r="I16" s="795"/>
      <c r="J16" s="811"/>
      <c r="K16" s="797">
        <f t="shared" ref="K16:AJ16" si="2">K18+K20+K23</f>
        <v>4308805</v>
      </c>
      <c r="L16" s="797">
        <f t="shared" si="2"/>
        <v>825993</v>
      </c>
      <c r="M16" s="797">
        <f t="shared" si="2"/>
        <v>204814</v>
      </c>
      <c r="N16" s="797">
        <f t="shared" si="2"/>
        <v>0</v>
      </c>
      <c r="O16" s="797"/>
      <c r="P16" s="797">
        <f t="shared" si="2"/>
        <v>3482812</v>
      </c>
      <c r="Q16" s="797">
        <f t="shared" si="2"/>
        <v>2275916.4</v>
      </c>
      <c r="R16" s="797">
        <f t="shared" si="2"/>
        <v>1206895.6000000001</v>
      </c>
      <c r="S16" s="797">
        <f t="shared" si="2"/>
        <v>3319420</v>
      </c>
      <c r="T16" s="797">
        <f t="shared" si="2"/>
        <v>640744</v>
      </c>
      <c r="U16" s="797">
        <f t="shared" si="2"/>
        <v>640744</v>
      </c>
      <c r="V16" s="797">
        <f t="shared" si="2"/>
        <v>0</v>
      </c>
      <c r="W16" s="797">
        <f t="shared" si="2"/>
        <v>0</v>
      </c>
      <c r="X16" s="797">
        <f t="shared" si="2"/>
        <v>0</v>
      </c>
      <c r="Y16" s="797">
        <f t="shared" si="2"/>
        <v>2678676</v>
      </c>
      <c r="Z16" s="797">
        <f t="shared" si="2"/>
        <v>1707416.9</v>
      </c>
      <c r="AA16" s="797">
        <f t="shared" si="2"/>
        <v>971259.1</v>
      </c>
      <c r="AB16" s="797">
        <f t="shared" si="2"/>
        <v>1615969.0686349999</v>
      </c>
      <c r="AC16" s="797">
        <f t="shared" si="2"/>
        <v>480558</v>
      </c>
      <c r="AD16" s="797">
        <f t="shared" si="2"/>
        <v>105240</v>
      </c>
      <c r="AE16" s="797">
        <f t="shared" si="2"/>
        <v>0</v>
      </c>
      <c r="AF16" s="797">
        <f t="shared" si="2"/>
        <v>0</v>
      </c>
      <c r="AG16" s="797">
        <f t="shared" si="2"/>
        <v>0</v>
      </c>
      <c r="AH16" s="797">
        <f t="shared" si="2"/>
        <v>1135411.0686349999</v>
      </c>
      <c r="AI16" s="797">
        <f t="shared" si="2"/>
        <v>703550</v>
      </c>
      <c r="AJ16" s="797">
        <f t="shared" si="2"/>
        <v>431861.06863500003</v>
      </c>
      <c r="AK16" s="797">
        <f>AK18+AK20+AK23</f>
        <v>837566</v>
      </c>
      <c r="AL16" s="797">
        <f t="shared" ref="AL16:BB16" si="3">AL18+AL20+AL23</f>
        <v>25100</v>
      </c>
      <c r="AM16" s="797">
        <f t="shared" si="3"/>
        <v>25100</v>
      </c>
      <c r="AN16" s="797">
        <f t="shared" si="3"/>
        <v>0</v>
      </c>
      <c r="AO16" s="797">
        <f t="shared" si="3"/>
        <v>0</v>
      </c>
      <c r="AP16" s="797">
        <f t="shared" si="3"/>
        <v>0</v>
      </c>
      <c r="AQ16" s="797">
        <f t="shared" si="3"/>
        <v>812466</v>
      </c>
      <c r="AR16" s="797">
        <f t="shared" si="3"/>
        <v>535480</v>
      </c>
      <c r="AS16" s="797">
        <f t="shared" si="3"/>
        <v>276986</v>
      </c>
      <c r="AT16" s="796">
        <f t="shared" si="3"/>
        <v>764451.71428571432</v>
      </c>
      <c r="AU16" s="796">
        <f t="shared" si="3"/>
        <v>25100</v>
      </c>
      <c r="AV16" s="796">
        <f t="shared" si="3"/>
        <v>25100</v>
      </c>
      <c r="AW16" s="797">
        <f t="shared" si="3"/>
        <v>0</v>
      </c>
      <c r="AX16" s="797">
        <f t="shared" si="3"/>
        <v>0</v>
      </c>
      <c r="AY16" s="797">
        <f t="shared" si="3"/>
        <v>0</v>
      </c>
      <c r="AZ16" s="796">
        <f t="shared" si="3"/>
        <v>739351.71428571432</v>
      </c>
      <c r="BA16" s="796">
        <f t="shared" si="3"/>
        <v>484300</v>
      </c>
      <c r="BB16" s="796">
        <f t="shared" si="3"/>
        <v>255051.71428571429</v>
      </c>
      <c r="BC16" s="813"/>
    </row>
    <row r="17" spans="1:56" ht="27.75" customHeight="1">
      <c r="A17" s="798" t="s">
        <v>106</v>
      </c>
      <c r="B17" s="593" t="s">
        <v>1735</v>
      </c>
      <c r="C17" s="593"/>
      <c r="D17" s="593"/>
      <c r="E17" s="593"/>
      <c r="F17" s="593"/>
      <c r="G17" s="798"/>
      <c r="H17" s="593"/>
      <c r="I17" s="593"/>
      <c r="J17" s="798"/>
      <c r="K17" s="792"/>
      <c r="L17" s="792"/>
      <c r="M17" s="792"/>
      <c r="N17" s="792"/>
      <c r="O17" s="791"/>
      <c r="P17" s="792"/>
      <c r="Q17" s="792"/>
      <c r="R17" s="792"/>
      <c r="S17" s="792"/>
      <c r="T17" s="792"/>
      <c r="U17" s="792"/>
      <c r="V17" s="792"/>
      <c r="W17" s="792"/>
      <c r="X17" s="792"/>
      <c r="Y17" s="792"/>
      <c r="Z17" s="792"/>
      <c r="AA17" s="792"/>
      <c r="AB17" s="792"/>
      <c r="AC17" s="792"/>
      <c r="AD17" s="792"/>
      <c r="AE17" s="792"/>
      <c r="AF17" s="792"/>
      <c r="AG17" s="792"/>
      <c r="AH17" s="792"/>
      <c r="AI17" s="792"/>
      <c r="AJ17" s="792"/>
      <c r="AK17" s="572"/>
      <c r="AL17" s="572"/>
      <c r="AM17" s="572"/>
      <c r="AN17" s="572"/>
      <c r="AO17" s="572"/>
      <c r="AP17" s="572"/>
      <c r="AQ17" s="572"/>
      <c r="AR17" s="572"/>
      <c r="AS17" s="572"/>
      <c r="AT17" s="572"/>
      <c r="AU17" s="572"/>
      <c r="AV17" s="572"/>
      <c r="AW17" s="792"/>
      <c r="AX17" s="792"/>
      <c r="AY17" s="792"/>
      <c r="AZ17" s="572"/>
      <c r="BA17" s="572"/>
      <c r="BB17" s="572"/>
      <c r="BC17" s="578"/>
    </row>
    <row r="18" spans="1:56" ht="77.25" customHeight="1">
      <c r="A18" s="798">
        <v>1</v>
      </c>
      <c r="B18" s="593" t="s">
        <v>1736</v>
      </c>
      <c r="C18" s="593">
        <v>7414561</v>
      </c>
      <c r="D18" s="593"/>
      <c r="E18" s="593"/>
      <c r="F18" s="593"/>
      <c r="G18" s="798" t="s">
        <v>1737</v>
      </c>
      <c r="H18" s="593" t="s">
        <v>1738</v>
      </c>
      <c r="I18" s="593">
        <v>2021</v>
      </c>
      <c r="J18" s="798" t="s">
        <v>1739</v>
      </c>
      <c r="K18" s="799">
        <v>3193731</v>
      </c>
      <c r="L18" s="799">
        <v>621179</v>
      </c>
      <c r="M18" s="799"/>
      <c r="N18" s="799"/>
      <c r="O18" s="800" t="s">
        <v>1740</v>
      </c>
      <c r="P18" s="800">
        <v>2572552</v>
      </c>
      <c r="Q18" s="799">
        <f>+P18*0.7</f>
        <v>1800786.4</v>
      </c>
      <c r="R18" s="799">
        <f>+P18*0.3</f>
        <v>771765.6</v>
      </c>
      <c r="S18" s="799">
        <f>T18+Y18</f>
        <v>2236697</v>
      </c>
      <c r="T18" s="799">
        <f>SUM(U18:V18)</f>
        <v>449600</v>
      </c>
      <c r="U18" s="799">
        <v>449600</v>
      </c>
      <c r="V18" s="799"/>
      <c r="W18" s="799"/>
      <c r="X18" s="799"/>
      <c r="Y18" s="799">
        <v>1787097</v>
      </c>
      <c r="Z18" s="799">
        <f>Y18*0.7</f>
        <v>1250967.8999999999</v>
      </c>
      <c r="AA18" s="799">
        <f>Y18*0.3</f>
        <v>536129.1</v>
      </c>
      <c r="AB18" s="799">
        <f>AC18+AH18</f>
        <v>674299.06863500003</v>
      </c>
      <c r="AC18" s="799">
        <f>AD18+AF18</f>
        <v>21740</v>
      </c>
      <c r="AD18" s="799">
        <v>21740</v>
      </c>
      <c r="AE18" s="799"/>
      <c r="AF18" s="799"/>
      <c r="AG18" s="799"/>
      <c r="AH18" s="799">
        <f>AI18+AJ18</f>
        <v>652559.06863500003</v>
      </c>
      <c r="AI18" s="799">
        <f>38470000000/1000000+54901+358000</f>
        <v>451371</v>
      </c>
      <c r="AJ18" s="799">
        <f>24230068635/1000000+23529+153429</f>
        <v>201188.068635</v>
      </c>
      <c r="AK18" s="799">
        <f>AL18+AQ18</f>
        <v>600000</v>
      </c>
      <c r="AL18" s="799">
        <f>AM18+AO18</f>
        <v>0</v>
      </c>
      <c r="AM18" s="799">
        <v>0</v>
      </c>
      <c r="AN18" s="799"/>
      <c r="AO18" s="799"/>
      <c r="AP18" s="799"/>
      <c r="AQ18" s="799">
        <f>AR18+AS18</f>
        <v>600000</v>
      </c>
      <c r="AR18" s="799">
        <v>420000</v>
      </c>
      <c r="AS18" s="799">
        <v>180000</v>
      </c>
      <c r="AT18" s="799">
        <f>AU18+AZ18</f>
        <v>526885.71428571432</v>
      </c>
      <c r="AU18" s="799">
        <f>AV18+AX18</f>
        <v>0</v>
      </c>
      <c r="AV18" s="799">
        <v>0</v>
      </c>
      <c r="AW18" s="799"/>
      <c r="AX18" s="799"/>
      <c r="AY18" s="799"/>
      <c r="AZ18" s="799">
        <f>BA18+BB18</f>
        <v>526885.71428571432</v>
      </c>
      <c r="BA18" s="799">
        <v>368820</v>
      </c>
      <c r="BB18" s="799">
        <f>BA18/70%*30%</f>
        <v>158065.71428571429</v>
      </c>
      <c r="BC18" s="578" t="s">
        <v>1741</v>
      </c>
      <c r="BD18" s="801" t="s">
        <v>1742</v>
      </c>
    </row>
    <row r="19" spans="1:56" ht="30" customHeight="1">
      <c r="A19" s="798" t="s">
        <v>108</v>
      </c>
      <c r="B19" s="593" t="s">
        <v>1743</v>
      </c>
      <c r="C19" s="593"/>
      <c r="D19" s="593"/>
      <c r="E19" s="593"/>
      <c r="F19" s="593"/>
      <c r="G19" s="798"/>
      <c r="H19" s="593"/>
      <c r="I19" s="593"/>
      <c r="J19" s="798"/>
      <c r="K19" s="792"/>
      <c r="L19" s="792"/>
      <c r="M19" s="792"/>
      <c r="N19" s="792"/>
      <c r="O19" s="791"/>
      <c r="P19" s="792"/>
      <c r="Q19" s="792"/>
      <c r="R19" s="792"/>
      <c r="S19" s="792"/>
      <c r="T19" s="792"/>
      <c r="U19" s="792"/>
      <c r="V19" s="792"/>
      <c r="W19" s="792"/>
      <c r="X19" s="792"/>
      <c r="Y19" s="792"/>
      <c r="Z19" s="792"/>
      <c r="AA19" s="792"/>
      <c r="AB19" s="792"/>
      <c r="AC19" s="792"/>
      <c r="AD19" s="792"/>
      <c r="AE19" s="792"/>
      <c r="AF19" s="792"/>
      <c r="AG19" s="792"/>
      <c r="AH19" s="792"/>
      <c r="AI19" s="792"/>
      <c r="AJ19" s="792"/>
      <c r="AK19" s="572"/>
      <c r="AL19" s="572"/>
      <c r="AM19" s="572"/>
      <c r="AN19" s="572"/>
      <c r="AO19" s="572"/>
      <c r="AP19" s="572"/>
      <c r="AQ19" s="572"/>
      <c r="AR19" s="572"/>
      <c r="AS19" s="572"/>
      <c r="AT19" s="572"/>
      <c r="AU19" s="572"/>
      <c r="AV19" s="572"/>
      <c r="AW19" s="792"/>
      <c r="AX19" s="792"/>
      <c r="AY19" s="792"/>
      <c r="AZ19" s="572"/>
      <c r="BA19" s="572"/>
      <c r="BB19" s="572"/>
      <c r="BC19" s="578"/>
    </row>
    <row r="20" spans="1:56" ht="47.25" customHeight="1">
      <c r="A20" s="798" t="s">
        <v>1018</v>
      </c>
      <c r="B20" s="593" t="s">
        <v>1744</v>
      </c>
      <c r="C20" s="593"/>
      <c r="D20" s="593"/>
      <c r="E20" s="593"/>
      <c r="F20" s="593"/>
      <c r="G20" s="798" t="s">
        <v>1745</v>
      </c>
      <c r="H20" s="593">
        <v>2016</v>
      </c>
      <c r="I20" s="593">
        <v>2022</v>
      </c>
      <c r="J20" s="1169" t="s">
        <v>968</v>
      </c>
      <c r="K20" s="792">
        <f>SUM(K21:K22)</f>
        <v>253670</v>
      </c>
      <c r="L20" s="792">
        <f>SUM(L21:L22)</f>
        <v>53670</v>
      </c>
      <c r="M20" s="792">
        <f>SUM(M21:M22)</f>
        <v>53670</v>
      </c>
      <c r="N20" s="792"/>
      <c r="O20" s="791" t="s">
        <v>1746</v>
      </c>
      <c r="P20" s="792">
        <f>SUM(P21:P22)</f>
        <v>200000</v>
      </c>
      <c r="Q20" s="792">
        <f>SUM(Q21:Q22)</f>
        <v>120000</v>
      </c>
      <c r="R20" s="792">
        <f t="shared" ref="R20:Z20" si="4">SUM(R21:R22)</f>
        <v>80000</v>
      </c>
      <c r="S20" s="792">
        <f t="shared" si="4"/>
        <v>240000</v>
      </c>
      <c r="T20" s="792">
        <f t="shared" si="4"/>
        <v>40000</v>
      </c>
      <c r="U20" s="792">
        <f t="shared" si="4"/>
        <v>40000</v>
      </c>
      <c r="V20" s="792">
        <f t="shared" si="4"/>
        <v>0</v>
      </c>
      <c r="W20" s="792">
        <f t="shared" si="4"/>
        <v>0</v>
      </c>
      <c r="X20" s="792">
        <f t="shared" si="4"/>
        <v>0</v>
      </c>
      <c r="Y20" s="792">
        <f t="shared" si="4"/>
        <v>200000</v>
      </c>
      <c r="Z20" s="792">
        <f t="shared" si="4"/>
        <v>120000</v>
      </c>
      <c r="AA20" s="792">
        <f>SUM(AA21:AA22)</f>
        <v>80000</v>
      </c>
      <c r="AB20" s="792">
        <f t="shared" ref="AB20:AJ20" si="5">SUM(AB21:AB22)</f>
        <v>140034</v>
      </c>
      <c r="AC20" s="792">
        <f t="shared" si="5"/>
        <v>32500</v>
      </c>
      <c r="AD20" s="792">
        <f t="shared" si="5"/>
        <v>32500</v>
      </c>
      <c r="AE20" s="792">
        <f t="shared" si="5"/>
        <v>0</v>
      </c>
      <c r="AF20" s="792">
        <f t="shared" si="5"/>
        <v>0</v>
      </c>
      <c r="AG20" s="792">
        <f t="shared" si="5"/>
        <v>0</v>
      </c>
      <c r="AH20" s="792">
        <f t="shared" si="5"/>
        <v>107534</v>
      </c>
      <c r="AI20" s="792">
        <f t="shared" si="5"/>
        <v>64520</v>
      </c>
      <c r="AJ20" s="792">
        <f t="shared" si="5"/>
        <v>43014</v>
      </c>
      <c r="AK20" s="572">
        <f>SUM(AK21:AK22)</f>
        <v>97566</v>
      </c>
      <c r="AL20" s="572">
        <f>SUM(AL21:AL22)</f>
        <v>5100</v>
      </c>
      <c r="AM20" s="572">
        <f>SUM(AM21:AM22)</f>
        <v>5100</v>
      </c>
      <c r="AN20" s="572"/>
      <c r="AO20" s="572"/>
      <c r="AP20" s="572"/>
      <c r="AQ20" s="572">
        <f>SUM(AQ21:AQ22)</f>
        <v>92466</v>
      </c>
      <c r="AR20" s="572">
        <f t="shared" ref="AR20:BB20" si="6">SUM(AR21:AR22)</f>
        <v>55480</v>
      </c>
      <c r="AS20" s="572">
        <f t="shared" si="6"/>
        <v>36986</v>
      </c>
      <c r="AT20" s="572">
        <f t="shared" si="6"/>
        <v>97566</v>
      </c>
      <c r="AU20" s="572">
        <f t="shared" si="6"/>
        <v>5100</v>
      </c>
      <c r="AV20" s="572">
        <f t="shared" si="6"/>
        <v>5100</v>
      </c>
      <c r="AW20" s="792">
        <f t="shared" si="6"/>
        <v>0</v>
      </c>
      <c r="AX20" s="792">
        <f t="shared" si="6"/>
        <v>0</v>
      </c>
      <c r="AY20" s="792">
        <f t="shared" si="6"/>
        <v>0</v>
      </c>
      <c r="AZ20" s="572">
        <f t="shared" si="6"/>
        <v>92466</v>
      </c>
      <c r="BA20" s="572">
        <f t="shared" si="6"/>
        <v>55480</v>
      </c>
      <c r="BB20" s="572">
        <f t="shared" si="6"/>
        <v>36986</v>
      </c>
      <c r="BC20" s="578"/>
    </row>
    <row r="21" spans="1:56" s="806" customFormat="1" ht="54.75" customHeight="1">
      <c r="A21" s="577" t="s">
        <v>1747</v>
      </c>
      <c r="B21" s="802" t="s">
        <v>1748</v>
      </c>
      <c r="C21" s="802">
        <v>7581485</v>
      </c>
      <c r="D21" s="313" t="s">
        <v>1749</v>
      </c>
      <c r="E21" s="1172" t="s">
        <v>1750</v>
      </c>
      <c r="F21" s="803" t="s">
        <v>1751</v>
      </c>
      <c r="G21" s="802" t="s">
        <v>1745</v>
      </c>
      <c r="H21" s="804" t="s">
        <v>1752</v>
      </c>
      <c r="I21" s="802">
        <v>2023</v>
      </c>
      <c r="J21" s="1170"/>
      <c r="K21" s="805">
        <f>+L21+P21</f>
        <v>35989</v>
      </c>
      <c r="L21" s="805">
        <f>+M21</f>
        <v>9304</v>
      </c>
      <c r="M21" s="805">
        <v>9304</v>
      </c>
      <c r="N21" s="805"/>
      <c r="O21" s="1174" t="s">
        <v>1746</v>
      </c>
      <c r="P21" s="805">
        <f>+Q21+R21</f>
        <v>26685</v>
      </c>
      <c r="Q21" s="805">
        <v>16011</v>
      </c>
      <c r="R21" s="805">
        <v>10674</v>
      </c>
      <c r="S21" s="805">
        <f>+T21+Y21</f>
        <v>35989</v>
      </c>
      <c r="T21" s="805">
        <f>+U21</f>
        <v>9304</v>
      </c>
      <c r="U21" s="805">
        <v>9304</v>
      </c>
      <c r="V21" s="805"/>
      <c r="W21" s="805"/>
      <c r="X21" s="805"/>
      <c r="Y21" s="805">
        <f>+Z21+AA21</f>
        <v>26685</v>
      </c>
      <c r="Z21" s="805">
        <v>16011</v>
      </c>
      <c r="AA21" s="805">
        <v>10674</v>
      </c>
      <c r="AB21" s="805">
        <f>AC21+AH21</f>
        <v>33575</v>
      </c>
      <c r="AC21" s="805">
        <f>AD21+AF21</f>
        <v>6890</v>
      </c>
      <c r="AD21" s="805">
        <v>6890</v>
      </c>
      <c r="AE21" s="805"/>
      <c r="AF21" s="805"/>
      <c r="AG21" s="805"/>
      <c r="AH21" s="805">
        <f>AI21+AJ21</f>
        <v>26685</v>
      </c>
      <c r="AI21" s="805">
        <v>16011</v>
      </c>
      <c r="AJ21" s="805">
        <v>10674</v>
      </c>
      <c r="AK21" s="805">
        <f>AL21+AQ21</f>
        <v>2414</v>
      </c>
      <c r="AL21" s="805">
        <f>AM21+AO21</f>
        <v>2414</v>
      </c>
      <c r="AM21" s="805">
        <v>2414</v>
      </c>
      <c r="AN21" s="805"/>
      <c r="AO21" s="805">
        <v>0</v>
      </c>
      <c r="AP21" s="805"/>
      <c r="AQ21" s="805">
        <f>AR21+AS21</f>
        <v>0</v>
      </c>
      <c r="AR21" s="805">
        <v>0</v>
      </c>
      <c r="AS21" s="805">
        <v>0</v>
      </c>
      <c r="AT21" s="805">
        <f>AU21+AZ21</f>
        <v>2414</v>
      </c>
      <c r="AU21" s="805">
        <f>AV21+AX21</f>
        <v>2414</v>
      </c>
      <c r="AV21" s="805">
        <v>2414</v>
      </c>
      <c r="AW21" s="805"/>
      <c r="AX21" s="805">
        <v>0</v>
      </c>
      <c r="AY21" s="805"/>
      <c r="AZ21" s="805">
        <f>BA21+BB21</f>
        <v>0</v>
      </c>
      <c r="BA21" s="805">
        <v>0</v>
      </c>
      <c r="BB21" s="805">
        <v>0</v>
      </c>
      <c r="BC21" s="802"/>
    </row>
    <row r="22" spans="1:56" s="806" customFormat="1" ht="50.25" customHeight="1">
      <c r="A22" s="577" t="s">
        <v>1753</v>
      </c>
      <c r="B22" s="802" t="s">
        <v>1754</v>
      </c>
      <c r="C22" s="802">
        <v>7615705</v>
      </c>
      <c r="D22" s="313" t="s">
        <v>1755</v>
      </c>
      <c r="E22" s="1173"/>
      <c r="F22" s="803" t="s">
        <v>1751</v>
      </c>
      <c r="G22" s="802" t="s">
        <v>1745</v>
      </c>
      <c r="H22" s="804" t="s">
        <v>1752</v>
      </c>
      <c r="I22" s="802">
        <v>2023</v>
      </c>
      <c r="J22" s="1171"/>
      <c r="K22" s="805">
        <f>+L22+P22</f>
        <v>217681</v>
      </c>
      <c r="L22" s="805">
        <f>+M22</f>
        <v>44366</v>
      </c>
      <c r="M22" s="805">
        <v>44366</v>
      </c>
      <c r="N22" s="805"/>
      <c r="O22" s="1175"/>
      <c r="P22" s="805">
        <f>+Q22+R22</f>
        <v>173315</v>
      </c>
      <c r="Q22" s="805">
        <v>103989</v>
      </c>
      <c r="R22" s="805">
        <v>69326</v>
      </c>
      <c r="S22" s="805">
        <f>T22+Y22</f>
        <v>204011</v>
      </c>
      <c r="T22" s="805">
        <f>U22</f>
        <v>30696</v>
      </c>
      <c r="U22" s="805">
        <v>30696</v>
      </c>
      <c r="V22" s="805"/>
      <c r="W22" s="805"/>
      <c r="X22" s="805"/>
      <c r="Y22" s="805">
        <f>Z22+AA22</f>
        <v>173315</v>
      </c>
      <c r="Z22" s="805">
        <v>103989</v>
      </c>
      <c r="AA22" s="805">
        <v>69326</v>
      </c>
      <c r="AB22" s="805">
        <f>AC22+AH22</f>
        <v>106459</v>
      </c>
      <c r="AC22" s="805">
        <f>AD22+AF22</f>
        <v>25610</v>
      </c>
      <c r="AD22" s="805">
        <v>25610</v>
      </c>
      <c r="AE22" s="805"/>
      <c r="AF22" s="805"/>
      <c r="AG22" s="805"/>
      <c r="AH22" s="805">
        <f>AI22+AJ22</f>
        <v>80849</v>
      </c>
      <c r="AI22" s="805">
        <v>48509</v>
      </c>
      <c r="AJ22" s="805">
        <v>32340</v>
      </c>
      <c r="AK22" s="805">
        <f>AL22+AQ22</f>
        <v>95152</v>
      </c>
      <c r="AL22" s="805">
        <f>AM22+AO22</f>
        <v>2686</v>
      </c>
      <c r="AM22" s="805">
        <v>2686</v>
      </c>
      <c r="AN22" s="805"/>
      <c r="AO22" s="805">
        <v>0</v>
      </c>
      <c r="AP22" s="805"/>
      <c r="AQ22" s="805">
        <f>AR22+AS22</f>
        <v>92466</v>
      </c>
      <c r="AR22" s="805">
        <v>55480</v>
      </c>
      <c r="AS22" s="805">
        <v>36986</v>
      </c>
      <c r="AT22" s="805">
        <f>AU22+AZ22</f>
        <v>95152</v>
      </c>
      <c r="AU22" s="805">
        <f>AV22+AX22</f>
        <v>2686</v>
      </c>
      <c r="AV22" s="805">
        <v>2686</v>
      </c>
      <c r="AW22" s="805"/>
      <c r="AX22" s="805">
        <v>0</v>
      </c>
      <c r="AY22" s="805"/>
      <c r="AZ22" s="805">
        <f>BA22+BB22</f>
        <v>92466</v>
      </c>
      <c r="BA22" s="805">
        <v>55480</v>
      </c>
      <c r="BB22" s="805">
        <v>36986</v>
      </c>
      <c r="BC22" s="802"/>
    </row>
    <row r="23" spans="1:56" s="810" customFormat="1" ht="109.5" customHeight="1">
      <c r="A23" s="504">
        <v>3</v>
      </c>
      <c r="B23" s="578" t="s">
        <v>1756</v>
      </c>
      <c r="C23" s="578">
        <v>7555313</v>
      </c>
      <c r="D23" s="578"/>
      <c r="E23" s="578"/>
      <c r="F23" s="578"/>
      <c r="G23" s="504" t="s">
        <v>1757</v>
      </c>
      <c r="H23" s="807">
        <v>42450</v>
      </c>
      <c r="I23" s="807">
        <v>44377</v>
      </c>
      <c r="J23" s="504" t="s">
        <v>1758</v>
      </c>
      <c r="K23" s="572">
        <f>+L23+P23</f>
        <v>861404</v>
      </c>
      <c r="L23" s="572">
        <f>+M23</f>
        <v>151144</v>
      </c>
      <c r="M23" s="572">
        <v>151144</v>
      </c>
      <c r="N23" s="572"/>
      <c r="O23" s="808" t="s">
        <v>1759</v>
      </c>
      <c r="P23" s="572">
        <f>+Q23+R23</f>
        <v>710260</v>
      </c>
      <c r="Q23" s="572">
        <f>+R23</f>
        <v>355130</v>
      </c>
      <c r="R23" s="572">
        <v>355130</v>
      </c>
      <c r="S23" s="572">
        <f>T23+Y23</f>
        <v>842723</v>
      </c>
      <c r="T23" s="572">
        <f>U23+W23</f>
        <v>151144</v>
      </c>
      <c r="U23" s="572">
        <v>151144</v>
      </c>
      <c r="V23" s="809">
        <v>0</v>
      </c>
      <c r="W23" s="572"/>
      <c r="X23" s="572"/>
      <c r="Y23" s="572">
        <f>Z23+AA23</f>
        <v>691579</v>
      </c>
      <c r="Z23" s="572">
        <v>336449</v>
      </c>
      <c r="AA23" s="572">
        <f>+R23</f>
        <v>355130</v>
      </c>
      <c r="AB23" s="572">
        <f>+AC23+AH23</f>
        <v>801636</v>
      </c>
      <c r="AC23" s="572">
        <f>AD23+AH23</f>
        <v>426318</v>
      </c>
      <c r="AD23" s="572">
        <v>51000</v>
      </c>
      <c r="AE23" s="809">
        <v>0</v>
      </c>
      <c r="AF23" s="572"/>
      <c r="AG23" s="572"/>
      <c r="AH23" s="572">
        <f>AI23+AJ23</f>
        <v>375318</v>
      </c>
      <c r="AI23" s="572">
        <v>187659</v>
      </c>
      <c r="AJ23" s="572">
        <v>187659</v>
      </c>
      <c r="AK23" s="572">
        <f>AL23+AQ23</f>
        <v>140000</v>
      </c>
      <c r="AL23" s="572">
        <f>AM23+AO23</f>
        <v>20000</v>
      </c>
      <c r="AM23" s="572">
        <v>20000</v>
      </c>
      <c r="AN23" s="809">
        <v>0</v>
      </c>
      <c r="AO23" s="572"/>
      <c r="AP23" s="572"/>
      <c r="AQ23" s="572">
        <f>AR23+AS23</f>
        <v>120000</v>
      </c>
      <c r="AR23" s="572">
        <v>60000</v>
      </c>
      <c r="AS23" s="572">
        <v>60000</v>
      </c>
      <c r="AT23" s="572">
        <f>AU23+AZ23</f>
        <v>140000</v>
      </c>
      <c r="AU23" s="572">
        <f>AV23+AX23</f>
        <v>20000</v>
      </c>
      <c r="AV23" s="572">
        <v>20000</v>
      </c>
      <c r="AW23" s="809">
        <v>0</v>
      </c>
      <c r="AX23" s="572"/>
      <c r="AY23" s="572"/>
      <c r="AZ23" s="572">
        <f>BA23+BB23</f>
        <v>120000</v>
      </c>
      <c r="BA23" s="572">
        <v>60000</v>
      </c>
      <c r="BB23" s="572">
        <v>60000</v>
      </c>
      <c r="BC23" s="578"/>
    </row>
    <row r="24" spans="1:56" s="814" customFormat="1" ht="41.25" customHeight="1">
      <c r="A24" s="811">
        <v>2</v>
      </c>
      <c r="B24" s="795" t="s">
        <v>1760</v>
      </c>
      <c r="C24" s="795"/>
      <c r="D24" s="795"/>
      <c r="E24" s="795"/>
      <c r="F24" s="795"/>
      <c r="G24" s="811"/>
      <c r="H24" s="795"/>
      <c r="I24" s="795"/>
      <c r="J24" s="811"/>
      <c r="K24" s="797">
        <f>K29</f>
        <v>725285</v>
      </c>
      <c r="L24" s="797">
        <f t="shared" ref="L24:BB24" si="7">L29</f>
        <v>143769</v>
      </c>
      <c r="M24" s="797">
        <f t="shared" si="7"/>
        <v>143769</v>
      </c>
      <c r="N24" s="797">
        <f t="shared" si="7"/>
        <v>0</v>
      </c>
      <c r="O24" s="812" t="str">
        <f t="shared" si="7"/>
        <v>25,466
triệu USD</v>
      </c>
      <c r="P24" s="797">
        <f t="shared" si="7"/>
        <v>581516</v>
      </c>
      <c r="Q24" s="797">
        <f t="shared" si="7"/>
        <v>513810</v>
      </c>
      <c r="R24" s="797">
        <f t="shared" si="7"/>
        <v>67706</v>
      </c>
      <c r="S24" s="797">
        <f t="shared" si="7"/>
        <v>82639</v>
      </c>
      <c r="T24" s="797">
        <f t="shared" si="7"/>
        <v>22639</v>
      </c>
      <c r="U24" s="797">
        <f t="shared" si="7"/>
        <v>22639</v>
      </c>
      <c r="V24" s="797">
        <f t="shared" si="7"/>
        <v>0</v>
      </c>
      <c r="W24" s="797">
        <f t="shared" si="7"/>
        <v>0</v>
      </c>
      <c r="X24" s="797">
        <f t="shared" si="7"/>
        <v>0</v>
      </c>
      <c r="Y24" s="797">
        <f t="shared" si="7"/>
        <v>60000</v>
      </c>
      <c r="Z24" s="797">
        <f t="shared" si="7"/>
        <v>40000</v>
      </c>
      <c r="AA24" s="797">
        <f t="shared" si="7"/>
        <v>20000</v>
      </c>
      <c r="AB24" s="797">
        <f t="shared" si="7"/>
        <v>9000</v>
      </c>
      <c r="AC24" s="797">
        <f t="shared" si="7"/>
        <v>9000</v>
      </c>
      <c r="AD24" s="797">
        <f t="shared" si="7"/>
        <v>9000</v>
      </c>
      <c r="AE24" s="797">
        <f t="shared" si="7"/>
        <v>0</v>
      </c>
      <c r="AF24" s="797">
        <f t="shared" si="7"/>
        <v>0</v>
      </c>
      <c r="AG24" s="797">
        <f t="shared" si="7"/>
        <v>0</v>
      </c>
      <c r="AH24" s="797">
        <f t="shared" si="7"/>
        <v>0</v>
      </c>
      <c r="AI24" s="797">
        <f t="shared" si="7"/>
        <v>0</v>
      </c>
      <c r="AJ24" s="797">
        <f t="shared" si="7"/>
        <v>0</v>
      </c>
      <c r="AK24" s="796">
        <f t="shared" si="7"/>
        <v>75000</v>
      </c>
      <c r="AL24" s="796">
        <f t="shared" si="7"/>
        <v>15000</v>
      </c>
      <c r="AM24" s="796">
        <f t="shared" si="7"/>
        <v>15000</v>
      </c>
      <c r="AN24" s="796">
        <f t="shared" si="7"/>
        <v>0</v>
      </c>
      <c r="AO24" s="796">
        <f t="shared" si="7"/>
        <v>0</v>
      </c>
      <c r="AP24" s="796">
        <f t="shared" si="7"/>
        <v>0</v>
      </c>
      <c r="AQ24" s="796">
        <f t="shared" si="7"/>
        <v>60000</v>
      </c>
      <c r="AR24" s="796">
        <f t="shared" si="7"/>
        <v>40000</v>
      </c>
      <c r="AS24" s="796">
        <f t="shared" si="7"/>
        <v>20000</v>
      </c>
      <c r="AT24" s="796">
        <f t="shared" si="7"/>
        <v>21639</v>
      </c>
      <c r="AU24" s="796">
        <f t="shared" si="7"/>
        <v>13639</v>
      </c>
      <c r="AV24" s="796">
        <f t="shared" si="7"/>
        <v>13639</v>
      </c>
      <c r="AW24" s="797">
        <f t="shared" si="7"/>
        <v>0</v>
      </c>
      <c r="AX24" s="797">
        <f t="shared" si="7"/>
        <v>0</v>
      </c>
      <c r="AY24" s="797">
        <f t="shared" si="7"/>
        <v>0</v>
      </c>
      <c r="AZ24" s="796">
        <f t="shared" si="7"/>
        <v>8000</v>
      </c>
      <c r="BA24" s="796">
        <f t="shared" si="7"/>
        <v>4000</v>
      </c>
      <c r="BB24" s="796">
        <f t="shared" si="7"/>
        <v>4000</v>
      </c>
      <c r="BC24" s="813"/>
    </row>
    <row r="25" spans="1:56" ht="24" hidden="1" customHeight="1">
      <c r="A25" s="798" t="s">
        <v>106</v>
      </c>
      <c r="B25" s="593" t="s">
        <v>1735</v>
      </c>
      <c r="C25" s="593"/>
      <c r="D25" s="593"/>
      <c r="E25" s="593"/>
      <c r="F25" s="593"/>
      <c r="G25" s="798"/>
      <c r="H25" s="593"/>
      <c r="I25" s="593"/>
      <c r="J25" s="798"/>
      <c r="K25" s="792"/>
      <c r="L25" s="792"/>
      <c r="M25" s="792"/>
      <c r="N25" s="792"/>
      <c r="O25" s="791"/>
      <c r="P25" s="792"/>
      <c r="Q25" s="792"/>
      <c r="R25" s="792"/>
      <c r="S25" s="792"/>
      <c r="T25" s="792"/>
      <c r="U25" s="792"/>
      <c r="V25" s="792"/>
      <c r="W25" s="792"/>
      <c r="X25" s="792"/>
      <c r="Y25" s="792"/>
      <c r="Z25" s="792"/>
      <c r="AA25" s="792"/>
      <c r="AB25" s="792"/>
      <c r="AC25" s="792"/>
      <c r="AD25" s="792"/>
      <c r="AE25" s="792"/>
      <c r="AF25" s="792"/>
      <c r="AG25" s="792"/>
      <c r="AH25" s="792"/>
      <c r="AI25" s="792"/>
      <c r="AJ25" s="792"/>
      <c r="AK25" s="572"/>
      <c r="AL25" s="572"/>
      <c r="AM25" s="572"/>
      <c r="AN25" s="572"/>
      <c r="AO25" s="572"/>
      <c r="AP25" s="572"/>
      <c r="AQ25" s="572"/>
      <c r="AR25" s="572"/>
      <c r="AS25" s="572"/>
      <c r="AT25" s="572"/>
      <c r="AU25" s="572"/>
      <c r="AV25" s="572"/>
      <c r="AW25" s="792"/>
      <c r="AX25" s="792"/>
      <c r="AY25" s="792"/>
      <c r="AZ25" s="572"/>
      <c r="BA25" s="572"/>
      <c r="BB25" s="572"/>
      <c r="BC25" s="578"/>
    </row>
    <row r="26" spans="1:56" ht="33.75" hidden="1" customHeight="1">
      <c r="A26" s="798" t="s">
        <v>1692</v>
      </c>
      <c r="B26" s="593" t="s">
        <v>1761</v>
      </c>
      <c r="C26" s="593"/>
      <c r="D26" s="593"/>
      <c r="E26" s="593"/>
      <c r="F26" s="593"/>
      <c r="G26" s="798"/>
      <c r="H26" s="593"/>
      <c r="I26" s="593"/>
      <c r="J26" s="798"/>
      <c r="K26" s="792"/>
      <c r="L26" s="792"/>
      <c r="M26" s="792"/>
      <c r="N26" s="792"/>
      <c r="O26" s="791"/>
      <c r="P26" s="792"/>
      <c r="Q26" s="792"/>
      <c r="R26" s="792"/>
      <c r="S26" s="792"/>
      <c r="T26" s="792"/>
      <c r="U26" s="792"/>
      <c r="V26" s="792"/>
      <c r="W26" s="792"/>
      <c r="X26" s="792"/>
      <c r="Y26" s="792"/>
      <c r="Z26" s="792"/>
      <c r="AA26" s="792"/>
      <c r="AB26" s="792"/>
      <c r="AC26" s="792"/>
      <c r="AD26" s="792"/>
      <c r="AE26" s="792"/>
      <c r="AF26" s="792"/>
      <c r="AG26" s="792"/>
      <c r="AH26" s="792"/>
      <c r="AI26" s="792"/>
      <c r="AJ26" s="792"/>
      <c r="AK26" s="572"/>
      <c r="AL26" s="572"/>
      <c r="AM26" s="572"/>
      <c r="AN26" s="572"/>
      <c r="AO26" s="572"/>
      <c r="AP26" s="572"/>
      <c r="AQ26" s="572"/>
      <c r="AR26" s="572"/>
      <c r="AS26" s="572"/>
      <c r="AT26" s="572"/>
      <c r="AU26" s="572"/>
      <c r="AV26" s="572"/>
      <c r="AW26" s="792"/>
      <c r="AX26" s="792"/>
      <c r="AY26" s="792"/>
      <c r="AZ26" s="572"/>
      <c r="BA26" s="572"/>
      <c r="BB26" s="572"/>
      <c r="BC26" s="578"/>
    </row>
    <row r="27" spans="1:56" ht="34.5" hidden="1" customHeight="1">
      <c r="A27" s="798" t="s">
        <v>1762</v>
      </c>
      <c r="B27" s="593" t="s">
        <v>1763</v>
      </c>
      <c r="C27" s="593"/>
      <c r="D27" s="593"/>
      <c r="E27" s="593"/>
      <c r="F27" s="593"/>
      <c r="G27" s="798"/>
      <c r="H27" s="593"/>
      <c r="I27" s="593"/>
      <c r="J27" s="798"/>
      <c r="K27" s="792"/>
      <c r="L27" s="792"/>
      <c r="M27" s="792"/>
      <c r="N27" s="792"/>
      <c r="O27" s="791"/>
      <c r="P27" s="792"/>
      <c r="Q27" s="792"/>
      <c r="R27" s="792"/>
      <c r="S27" s="792"/>
      <c r="T27" s="792"/>
      <c r="U27" s="792"/>
      <c r="V27" s="792"/>
      <c r="W27" s="792"/>
      <c r="X27" s="792"/>
      <c r="Y27" s="792"/>
      <c r="Z27" s="792"/>
      <c r="AA27" s="792"/>
      <c r="AB27" s="792"/>
      <c r="AC27" s="792"/>
      <c r="AD27" s="792"/>
      <c r="AE27" s="792"/>
      <c r="AF27" s="792"/>
      <c r="AG27" s="792"/>
      <c r="AH27" s="792"/>
      <c r="AI27" s="792"/>
      <c r="AJ27" s="792"/>
      <c r="AK27" s="572"/>
      <c r="AL27" s="572"/>
      <c r="AM27" s="572"/>
      <c r="AN27" s="572"/>
      <c r="AO27" s="572"/>
      <c r="AP27" s="572"/>
      <c r="AQ27" s="572"/>
      <c r="AR27" s="572"/>
      <c r="AS27" s="572"/>
      <c r="AT27" s="572"/>
      <c r="AU27" s="572"/>
      <c r="AV27" s="572"/>
      <c r="AW27" s="792"/>
      <c r="AX27" s="792"/>
      <c r="AY27" s="792"/>
      <c r="AZ27" s="572"/>
      <c r="BA27" s="572"/>
      <c r="BB27" s="572"/>
      <c r="BC27" s="578"/>
    </row>
    <row r="28" spans="1:56" ht="30.75" hidden="1" customHeight="1">
      <c r="A28" s="798" t="s">
        <v>108</v>
      </c>
      <c r="B28" s="593" t="s">
        <v>1743</v>
      </c>
      <c r="C28" s="593"/>
      <c r="D28" s="593"/>
      <c r="E28" s="593"/>
      <c r="F28" s="593"/>
      <c r="G28" s="798"/>
      <c r="H28" s="593"/>
      <c r="I28" s="593"/>
      <c r="J28" s="798"/>
      <c r="K28" s="792"/>
      <c r="L28" s="792"/>
      <c r="M28" s="792"/>
      <c r="N28" s="792"/>
      <c r="O28" s="791"/>
      <c r="P28" s="792"/>
      <c r="Q28" s="792"/>
      <c r="R28" s="792"/>
      <c r="S28" s="792"/>
      <c r="T28" s="792"/>
      <c r="U28" s="792"/>
      <c r="V28" s="792"/>
      <c r="W28" s="792"/>
      <c r="X28" s="792"/>
      <c r="Y28" s="792"/>
      <c r="Z28" s="792"/>
      <c r="AA28" s="792"/>
      <c r="AB28" s="792"/>
      <c r="AC28" s="792"/>
      <c r="AD28" s="792"/>
      <c r="AE28" s="792"/>
      <c r="AF28" s="792"/>
      <c r="AG28" s="792"/>
      <c r="AH28" s="792"/>
      <c r="AI28" s="792"/>
      <c r="AJ28" s="792"/>
      <c r="AK28" s="572"/>
      <c r="AL28" s="572"/>
      <c r="AM28" s="572"/>
      <c r="AN28" s="572"/>
      <c r="AO28" s="572"/>
      <c r="AP28" s="572"/>
      <c r="AQ28" s="572"/>
      <c r="AR28" s="572"/>
      <c r="AS28" s="572"/>
      <c r="AT28" s="572"/>
      <c r="AU28" s="572"/>
      <c r="AV28" s="572"/>
      <c r="AW28" s="792"/>
      <c r="AX28" s="792"/>
      <c r="AY28" s="792"/>
      <c r="AZ28" s="572"/>
      <c r="BA28" s="572"/>
      <c r="BB28" s="572"/>
      <c r="BC28" s="578"/>
    </row>
    <row r="29" spans="1:56" ht="112.9" customHeight="1">
      <c r="A29" s="798">
        <v>1</v>
      </c>
      <c r="B29" s="593" t="s">
        <v>975</v>
      </c>
      <c r="C29" s="593">
        <v>7756600</v>
      </c>
      <c r="D29" s="593"/>
      <c r="E29" s="593"/>
      <c r="F29" s="593"/>
      <c r="G29" s="798" t="s">
        <v>1745</v>
      </c>
      <c r="H29" s="815">
        <v>43315</v>
      </c>
      <c r="I29" s="593">
        <v>2023</v>
      </c>
      <c r="J29" s="798" t="s">
        <v>1764</v>
      </c>
      <c r="K29" s="792">
        <f>L29+P29</f>
        <v>725285</v>
      </c>
      <c r="L29" s="792">
        <f>M29+N29</f>
        <v>143769</v>
      </c>
      <c r="M29" s="792">
        <v>143769</v>
      </c>
      <c r="N29" s="792"/>
      <c r="O29" s="791" t="s">
        <v>1765</v>
      </c>
      <c r="P29" s="792">
        <f>Q29+R29</f>
        <v>581516</v>
      </c>
      <c r="Q29" s="792">
        <v>513810</v>
      </c>
      <c r="R29" s="792">
        <v>67706</v>
      </c>
      <c r="S29" s="792">
        <f>T29+Y29</f>
        <v>82639</v>
      </c>
      <c r="T29" s="792">
        <f>U29+W29</f>
        <v>22639</v>
      </c>
      <c r="U29" s="792">
        <v>22639</v>
      </c>
      <c r="V29" s="792"/>
      <c r="W29" s="792"/>
      <c r="X29" s="792"/>
      <c r="Y29" s="792">
        <f>Z29+AA29</f>
        <v>60000</v>
      </c>
      <c r="Z29" s="792">
        <v>40000</v>
      </c>
      <c r="AA29" s="792">
        <v>20000</v>
      </c>
      <c r="AB29" s="792">
        <f>AC29+AH29</f>
        <v>9000</v>
      </c>
      <c r="AC29" s="792">
        <f>AD29+AF29</f>
        <v>9000</v>
      </c>
      <c r="AD29" s="792">
        <v>9000</v>
      </c>
      <c r="AE29" s="792"/>
      <c r="AF29" s="792"/>
      <c r="AG29" s="792"/>
      <c r="AH29" s="792"/>
      <c r="AI29" s="792">
        <v>0</v>
      </c>
      <c r="AJ29" s="792">
        <v>0</v>
      </c>
      <c r="AK29" s="572">
        <f>AL29+AQ29</f>
        <v>75000</v>
      </c>
      <c r="AL29" s="572">
        <f>AM29+AO29</f>
        <v>15000</v>
      </c>
      <c r="AM29" s="572">
        <v>15000</v>
      </c>
      <c r="AN29" s="572"/>
      <c r="AO29" s="572"/>
      <c r="AP29" s="572"/>
      <c r="AQ29" s="572">
        <f>AR29+AS29</f>
        <v>60000</v>
      </c>
      <c r="AR29" s="572">
        <v>40000</v>
      </c>
      <c r="AS29" s="572">
        <v>20000</v>
      </c>
      <c r="AT29" s="572">
        <f>AU29+AZ29</f>
        <v>21639</v>
      </c>
      <c r="AU29" s="572">
        <f>AV29+AX29</f>
        <v>13639</v>
      </c>
      <c r="AV29" s="572">
        <f>U29-AD29</f>
        <v>13639</v>
      </c>
      <c r="AW29" s="572"/>
      <c r="AX29" s="572"/>
      <c r="AY29" s="572"/>
      <c r="AZ29" s="572">
        <f>BA29+BB29</f>
        <v>8000</v>
      </c>
      <c r="BA29" s="572">
        <v>4000</v>
      </c>
      <c r="BB29" s="572">
        <v>4000</v>
      </c>
      <c r="BC29" s="578" t="s">
        <v>1766</v>
      </c>
      <c r="BD29" s="810" t="s">
        <v>1767</v>
      </c>
    </row>
    <row r="30" spans="1:56" ht="30" hidden="1" customHeight="1">
      <c r="A30" s="798" t="s">
        <v>110</v>
      </c>
      <c r="B30" s="593" t="s">
        <v>1768</v>
      </c>
      <c r="C30" s="593"/>
      <c r="D30" s="593"/>
      <c r="E30" s="593"/>
      <c r="F30" s="593"/>
      <c r="G30" s="798"/>
      <c r="H30" s="593"/>
      <c r="I30" s="593"/>
      <c r="J30" s="798"/>
      <c r="K30" s="792"/>
      <c r="L30" s="792"/>
      <c r="M30" s="792"/>
      <c r="N30" s="792"/>
      <c r="O30" s="791"/>
      <c r="P30" s="792"/>
      <c r="Q30" s="792"/>
      <c r="R30" s="792"/>
      <c r="S30" s="792"/>
      <c r="T30" s="792"/>
      <c r="U30" s="792"/>
      <c r="V30" s="792"/>
      <c r="W30" s="792"/>
      <c r="X30" s="792"/>
      <c r="Y30" s="792"/>
      <c r="Z30" s="792"/>
      <c r="AA30" s="792"/>
      <c r="AB30" s="792"/>
      <c r="AC30" s="792"/>
      <c r="AD30" s="792"/>
      <c r="AE30" s="792"/>
      <c r="AF30" s="792"/>
      <c r="AG30" s="792"/>
      <c r="AH30" s="792"/>
      <c r="AI30" s="792"/>
      <c r="AJ30" s="792"/>
      <c r="AK30" s="572"/>
      <c r="AL30" s="572"/>
      <c r="AM30" s="572"/>
      <c r="AN30" s="572"/>
      <c r="AO30" s="572"/>
      <c r="AP30" s="572"/>
      <c r="AQ30" s="572"/>
      <c r="AR30" s="572"/>
      <c r="AS30" s="572"/>
      <c r="AT30" s="572"/>
      <c r="AU30" s="572"/>
      <c r="AV30" s="572"/>
      <c r="AW30" s="792"/>
      <c r="AX30" s="792"/>
      <c r="AY30" s="792"/>
      <c r="AZ30" s="572"/>
      <c r="BA30" s="572"/>
      <c r="BB30" s="572"/>
      <c r="BC30" s="578"/>
    </row>
    <row r="31" spans="1:56" ht="30" hidden="1" customHeight="1">
      <c r="A31" s="798" t="s">
        <v>1692</v>
      </c>
      <c r="B31" s="593" t="s">
        <v>1761</v>
      </c>
      <c r="C31" s="593"/>
      <c r="D31" s="593"/>
      <c r="E31" s="593"/>
      <c r="F31" s="593"/>
      <c r="G31" s="798"/>
      <c r="H31" s="593"/>
      <c r="I31" s="593"/>
      <c r="J31" s="798"/>
      <c r="K31" s="792"/>
      <c r="L31" s="792"/>
      <c r="M31" s="792"/>
      <c r="N31" s="792"/>
      <c r="O31" s="791"/>
      <c r="P31" s="792"/>
      <c r="Q31" s="792"/>
      <c r="R31" s="792"/>
      <c r="S31" s="792"/>
      <c r="T31" s="792"/>
      <c r="U31" s="792"/>
      <c r="V31" s="792"/>
      <c r="W31" s="792"/>
      <c r="X31" s="792"/>
      <c r="Y31" s="792"/>
      <c r="Z31" s="792"/>
      <c r="AA31" s="792"/>
      <c r="AB31" s="792"/>
      <c r="AC31" s="792"/>
      <c r="AD31" s="792"/>
      <c r="AE31" s="792"/>
      <c r="AF31" s="792"/>
      <c r="AG31" s="792"/>
      <c r="AH31" s="792"/>
      <c r="AI31" s="792"/>
      <c r="AJ31" s="792"/>
      <c r="AK31" s="572"/>
      <c r="AL31" s="572"/>
      <c r="AM31" s="572"/>
      <c r="AN31" s="572"/>
      <c r="AO31" s="572"/>
      <c r="AP31" s="572"/>
      <c r="AQ31" s="572"/>
      <c r="AR31" s="572"/>
      <c r="AS31" s="572"/>
      <c r="AT31" s="572"/>
      <c r="AU31" s="572"/>
      <c r="AV31" s="572"/>
      <c r="AW31" s="792"/>
      <c r="AX31" s="792"/>
      <c r="AY31" s="792"/>
      <c r="AZ31" s="572"/>
      <c r="BA31" s="572"/>
      <c r="BB31" s="572"/>
      <c r="BC31" s="578"/>
    </row>
    <row r="32" spans="1:56" ht="30" hidden="1" customHeight="1">
      <c r="A32" s="798" t="s">
        <v>1762</v>
      </c>
      <c r="B32" s="593" t="s">
        <v>1763</v>
      </c>
      <c r="C32" s="593"/>
      <c r="D32" s="593"/>
      <c r="E32" s="593"/>
      <c r="F32" s="593"/>
      <c r="G32" s="798"/>
      <c r="H32" s="593"/>
      <c r="I32" s="593"/>
      <c r="J32" s="798"/>
      <c r="K32" s="792"/>
      <c r="L32" s="792"/>
      <c r="M32" s="792"/>
      <c r="N32" s="792"/>
      <c r="O32" s="791"/>
      <c r="P32" s="792"/>
      <c r="Q32" s="792"/>
      <c r="R32" s="792"/>
      <c r="S32" s="792"/>
      <c r="T32" s="792"/>
      <c r="U32" s="792"/>
      <c r="V32" s="792"/>
      <c r="W32" s="792"/>
      <c r="X32" s="792"/>
      <c r="Y32" s="792"/>
      <c r="Z32" s="792"/>
      <c r="AA32" s="792"/>
      <c r="AB32" s="792"/>
      <c r="AC32" s="792"/>
      <c r="AD32" s="792"/>
      <c r="AE32" s="792"/>
      <c r="AF32" s="792"/>
      <c r="AG32" s="792"/>
      <c r="AH32" s="792"/>
      <c r="AI32" s="792"/>
      <c r="AJ32" s="792"/>
      <c r="AK32" s="572"/>
      <c r="AL32" s="572"/>
      <c r="AM32" s="572"/>
      <c r="AN32" s="572"/>
      <c r="AO32" s="572"/>
      <c r="AP32" s="572"/>
      <c r="AQ32" s="572"/>
      <c r="AR32" s="572"/>
      <c r="AS32" s="572"/>
      <c r="AT32" s="572"/>
      <c r="AU32" s="572"/>
      <c r="AV32" s="572"/>
      <c r="AW32" s="792"/>
      <c r="AX32" s="792"/>
      <c r="AY32" s="792"/>
      <c r="AZ32" s="572"/>
      <c r="BA32" s="572"/>
      <c r="BB32" s="572"/>
      <c r="BC32" s="578"/>
    </row>
    <row r="33" spans="1:56" ht="60.75" hidden="1" customHeight="1">
      <c r="A33" s="798" t="s">
        <v>19</v>
      </c>
      <c r="B33" s="593" t="s">
        <v>1769</v>
      </c>
      <c r="C33" s="593"/>
      <c r="D33" s="593"/>
      <c r="E33" s="593"/>
      <c r="F33" s="593"/>
      <c r="G33" s="798"/>
      <c r="H33" s="593"/>
      <c r="I33" s="593"/>
      <c r="J33" s="798"/>
      <c r="K33" s="792"/>
      <c r="L33" s="792"/>
      <c r="M33" s="792"/>
      <c r="N33" s="792"/>
      <c r="O33" s="791"/>
      <c r="P33" s="792"/>
      <c r="Q33" s="792"/>
      <c r="R33" s="792"/>
      <c r="S33" s="792"/>
      <c r="T33" s="792"/>
      <c r="U33" s="792"/>
      <c r="V33" s="792"/>
      <c r="W33" s="792"/>
      <c r="X33" s="792"/>
      <c r="Y33" s="792"/>
      <c r="Z33" s="792"/>
      <c r="AA33" s="792"/>
      <c r="AB33" s="792"/>
      <c r="AC33" s="792"/>
      <c r="AD33" s="792"/>
      <c r="AE33" s="792"/>
      <c r="AF33" s="792"/>
      <c r="AG33" s="792"/>
      <c r="AH33" s="792"/>
      <c r="AI33" s="792"/>
      <c r="AJ33" s="792"/>
      <c r="AK33" s="572"/>
      <c r="AL33" s="572"/>
      <c r="AM33" s="572"/>
      <c r="AN33" s="572"/>
      <c r="AO33" s="572"/>
      <c r="AP33" s="572"/>
      <c r="AQ33" s="572"/>
      <c r="AR33" s="572"/>
      <c r="AS33" s="572"/>
      <c r="AT33" s="572"/>
      <c r="AU33" s="572"/>
      <c r="AV33" s="572"/>
      <c r="AW33" s="792"/>
      <c r="AX33" s="792"/>
      <c r="AY33" s="792"/>
      <c r="AZ33" s="572"/>
      <c r="BA33" s="572"/>
      <c r="BB33" s="572"/>
      <c r="BC33" s="578"/>
    </row>
    <row r="34" spans="1:56" ht="31.5" hidden="1" customHeight="1">
      <c r="A34" s="798" t="s">
        <v>1762</v>
      </c>
      <c r="B34" s="593" t="s">
        <v>1770</v>
      </c>
      <c r="C34" s="593"/>
      <c r="D34" s="593"/>
      <c r="E34" s="593"/>
      <c r="F34" s="593"/>
      <c r="G34" s="798"/>
      <c r="H34" s="593"/>
      <c r="I34" s="593"/>
      <c r="J34" s="798"/>
      <c r="K34" s="792"/>
      <c r="L34" s="792"/>
      <c r="M34" s="792"/>
      <c r="N34" s="792"/>
      <c r="O34" s="791"/>
      <c r="P34" s="792"/>
      <c r="Q34" s="792"/>
      <c r="R34" s="792"/>
      <c r="S34" s="792"/>
      <c r="T34" s="792"/>
      <c r="U34" s="792"/>
      <c r="V34" s="792"/>
      <c r="W34" s="792"/>
      <c r="X34" s="792"/>
      <c r="Y34" s="792"/>
      <c r="Z34" s="792"/>
      <c r="AA34" s="792"/>
      <c r="AB34" s="792"/>
      <c r="AC34" s="792"/>
      <c r="AD34" s="792"/>
      <c r="AE34" s="792"/>
      <c r="AF34" s="792"/>
      <c r="AG34" s="792"/>
      <c r="AH34" s="792"/>
      <c r="AI34" s="792"/>
      <c r="AJ34" s="792"/>
      <c r="AK34" s="572"/>
      <c r="AL34" s="572"/>
      <c r="AM34" s="572"/>
      <c r="AN34" s="572"/>
      <c r="AO34" s="572"/>
      <c r="AP34" s="572"/>
      <c r="AQ34" s="572"/>
      <c r="AR34" s="572"/>
      <c r="AS34" s="572"/>
      <c r="AT34" s="572"/>
      <c r="AU34" s="572"/>
      <c r="AV34" s="572"/>
      <c r="AW34" s="792"/>
      <c r="AX34" s="792"/>
      <c r="AY34" s="792"/>
      <c r="AZ34" s="572"/>
      <c r="BA34" s="572"/>
      <c r="BB34" s="572"/>
      <c r="BC34" s="578"/>
    </row>
    <row r="35" spans="1:56" s="557" customFormat="1" ht="53.25" customHeight="1">
      <c r="A35" s="793" t="s">
        <v>12</v>
      </c>
      <c r="B35" s="1301" t="s">
        <v>1771</v>
      </c>
      <c r="C35" s="1301"/>
      <c r="D35" s="1301"/>
      <c r="E35" s="1301"/>
      <c r="F35" s="1301"/>
      <c r="G35" s="793"/>
      <c r="H35" s="1301"/>
      <c r="I35" s="1301"/>
      <c r="J35" s="793"/>
      <c r="K35" s="794">
        <f t="shared" ref="K35:AZ35" si="8">SUM(K38:K39,K41)+K42</f>
        <v>785048</v>
      </c>
      <c r="L35" s="794">
        <f t="shared" si="8"/>
        <v>111829</v>
      </c>
      <c r="M35" s="794">
        <f t="shared" si="8"/>
        <v>111829</v>
      </c>
      <c r="N35" s="794">
        <f t="shared" si="8"/>
        <v>0</v>
      </c>
      <c r="O35" s="794">
        <f t="shared" si="8"/>
        <v>0</v>
      </c>
      <c r="P35" s="794">
        <f t="shared" si="8"/>
        <v>673219</v>
      </c>
      <c r="Q35" s="794">
        <f t="shared" si="8"/>
        <v>673219</v>
      </c>
      <c r="R35" s="794">
        <f t="shared" si="8"/>
        <v>0</v>
      </c>
      <c r="S35" s="794">
        <f t="shared" si="8"/>
        <v>687985</v>
      </c>
      <c r="T35" s="794">
        <f t="shared" si="8"/>
        <v>52270</v>
      </c>
      <c r="U35" s="794">
        <f t="shared" si="8"/>
        <v>52270</v>
      </c>
      <c r="V35" s="794">
        <f t="shared" si="8"/>
        <v>0</v>
      </c>
      <c r="W35" s="794">
        <f t="shared" si="8"/>
        <v>0</v>
      </c>
      <c r="X35" s="794">
        <f t="shared" si="8"/>
        <v>219985</v>
      </c>
      <c r="Y35" s="794">
        <f t="shared" si="8"/>
        <v>507714</v>
      </c>
      <c r="Z35" s="794">
        <f t="shared" si="8"/>
        <v>507714</v>
      </c>
      <c r="AA35" s="794">
        <f t="shared" si="8"/>
        <v>0</v>
      </c>
      <c r="AB35" s="794">
        <f t="shared" si="8"/>
        <v>374447</v>
      </c>
      <c r="AC35" s="794">
        <f t="shared" si="8"/>
        <v>20733</v>
      </c>
      <c r="AD35" s="794">
        <f t="shared" si="8"/>
        <v>20733</v>
      </c>
      <c r="AE35" s="794">
        <f t="shared" si="8"/>
        <v>0</v>
      </c>
      <c r="AF35" s="794">
        <f t="shared" si="8"/>
        <v>0</v>
      </c>
      <c r="AG35" s="794">
        <f t="shared" si="8"/>
        <v>0</v>
      </c>
      <c r="AH35" s="794">
        <f t="shared" si="8"/>
        <v>353714</v>
      </c>
      <c r="AI35" s="794">
        <f t="shared" si="8"/>
        <v>353714</v>
      </c>
      <c r="AJ35" s="794">
        <f t="shared" si="8"/>
        <v>0</v>
      </c>
      <c r="AK35" s="794">
        <f t="shared" si="8"/>
        <v>174084</v>
      </c>
      <c r="AL35" s="794">
        <f t="shared" si="8"/>
        <v>66137</v>
      </c>
      <c r="AM35" s="794">
        <f t="shared" si="8"/>
        <v>66137</v>
      </c>
      <c r="AN35" s="794">
        <f t="shared" si="8"/>
        <v>0</v>
      </c>
      <c r="AO35" s="794">
        <f t="shared" si="8"/>
        <v>0</v>
      </c>
      <c r="AP35" s="794">
        <f t="shared" si="8"/>
        <v>0</v>
      </c>
      <c r="AQ35" s="794">
        <f t="shared" si="8"/>
        <v>107947</v>
      </c>
      <c r="AR35" s="794">
        <f t="shared" si="8"/>
        <v>107947</v>
      </c>
      <c r="AS35" s="794">
        <f t="shared" si="8"/>
        <v>0</v>
      </c>
      <c r="AT35" s="483">
        <f t="shared" si="8"/>
        <v>148780</v>
      </c>
      <c r="AU35" s="483">
        <f t="shared" si="8"/>
        <v>64780</v>
      </c>
      <c r="AV35" s="483">
        <f t="shared" si="8"/>
        <v>64780</v>
      </c>
      <c r="AW35" s="794">
        <f t="shared" si="8"/>
        <v>0</v>
      </c>
      <c r="AX35" s="794">
        <f t="shared" si="8"/>
        <v>0</v>
      </c>
      <c r="AY35" s="794">
        <f t="shared" si="8"/>
        <v>0</v>
      </c>
      <c r="AZ35" s="483">
        <f t="shared" si="8"/>
        <v>84000</v>
      </c>
      <c r="BA35" s="483">
        <f>SUM(BA38:BA39,BA41)+BA42</f>
        <v>84000</v>
      </c>
      <c r="BB35" s="483">
        <f>SUM(BB38:BB39,BB41)+BB42</f>
        <v>0</v>
      </c>
      <c r="BC35" s="1302"/>
    </row>
    <row r="36" spans="1:56" ht="80.25" hidden="1" customHeight="1">
      <c r="A36" s="798"/>
      <c r="B36" s="593" t="s">
        <v>1772</v>
      </c>
      <c r="C36" s="593"/>
      <c r="D36" s="593"/>
      <c r="E36" s="593"/>
      <c r="F36" s="593"/>
      <c r="G36" s="798"/>
      <c r="H36" s="593"/>
      <c r="I36" s="593"/>
      <c r="J36" s="798"/>
      <c r="K36" s="792"/>
      <c r="L36" s="792"/>
      <c r="M36" s="792"/>
      <c r="N36" s="792"/>
      <c r="O36" s="791"/>
      <c r="P36" s="792"/>
      <c r="Q36" s="792"/>
      <c r="R36" s="792"/>
      <c r="S36" s="792"/>
      <c r="T36" s="792"/>
      <c r="U36" s="792"/>
      <c r="V36" s="792"/>
      <c r="W36" s="792"/>
      <c r="X36" s="792"/>
      <c r="Y36" s="792"/>
      <c r="Z36" s="792"/>
      <c r="AA36" s="792"/>
      <c r="AB36" s="792"/>
      <c r="AC36" s="792"/>
      <c r="AD36" s="792"/>
      <c r="AE36" s="792"/>
      <c r="AF36" s="792"/>
      <c r="AG36" s="792"/>
      <c r="AH36" s="792"/>
      <c r="AI36" s="792"/>
      <c r="AJ36" s="792"/>
      <c r="AK36" s="572"/>
      <c r="AL36" s="572"/>
      <c r="AM36" s="572"/>
      <c r="AN36" s="572"/>
      <c r="AO36" s="572"/>
      <c r="AP36" s="572"/>
      <c r="AQ36" s="572"/>
      <c r="AR36" s="572"/>
      <c r="AS36" s="572"/>
      <c r="AT36" s="572"/>
      <c r="AU36" s="572"/>
      <c r="AV36" s="572"/>
      <c r="AW36" s="792"/>
      <c r="AX36" s="792"/>
      <c r="AY36" s="792"/>
      <c r="AZ36" s="572"/>
      <c r="BA36" s="572"/>
      <c r="BB36" s="572"/>
      <c r="BC36" s="578"/>
    </row>
    <row r="37" spans="1:56" ht="27" customHeight="1">
      <c r="A37" s="798" t="s">
        <v>108</v>
      </c>
      <c r="B37" s="593" t="s">
        <v>1743</v>
      </c>
      <c r="C37" s="593"/>
      <c r="D37" s="593"/>
      <c r="E37" s="593"/>
      <c r="F37" s="593"/>
      <c r="G37" s="798"/>
      <c r="H37" s="593"/>
      <c r="I37" s="593"/>
      <c r="J37" s="798"/>
      <c r="K37" s="792"/>
      <c r="L37" s="792"/>
      <c r="M37" s="792"/>
      <c r="N37" s="792"/>
      <c r="O37" s="791"/>
      <c r="P37" s="792"/>
      <c r="Q37" s="792"/>
      <c r="R37" s="792"/>
      <c r="S37" s="792"/>
      <c r="T37" s="792"/>
      <c r="U37" s="792"/>
      <c r="V37" s="792"/>
      <c r="W37" s="792"/>
      <c r="X37" s="792"/>
      <c r="Y37" s="792"/>
      <c r="Z37" s="792"/>
      <c r="AA37" s="792"/>
      <c r="AB37" s="792"/>
      <c r="AC37" s="792"/>
      <c r="AD37" s="792"/>
      <c r="AE37" s="792"/>
      <c r="AF37" s="792"/>
      <c r="AG37" s="792"/>
      <c r="AH37" s="792"/>
      <c r="AI37" s="792"/>
      <c r="AJ37" s="792"/>
      <c r="AK37" s="572"/>
      <c r="AL37" s="572"/>
      <c r="AM37" s="572"/>
      <c r="AN37" s="572"/>
      <c r="AO37" s="572"/>
      <c r="AP37" s="572"/>
      <c r="AQ37" s="572"/>
      <c r="AR37" s="572"/>
      <c r="AS37" s="572"/>
      <c r="AT37" s="572"/>
      <c r="AU37" s="572"/>
      <c r="AV37" s="572"/>
      <c r="AW37" s="792"/>
      <c r="AX37" s="792"/>
      <c r="AY37" s="792"/>
      <c r="AZ37" s="572"/>
      <c r="BA37" s="572"/>
      <c r="BB37" s="572"/>
      <c r="BC37" s="578"/>
    </row>
    <row r="38" spans="1:56" s="194" customFormat="1" ht="75.75" customHeight="1">
      <c r="A38" s="504" t="s">
        <v>1018</v>
      </c>
      <c r="B38" s="578" t="s">
        <v>1773</v>
      </c>
      <c r="C38" s="578">
        <v>7534139</v>
      </c>
      <c r="D38" s="578" t="s">
        <v>1774</v>
      </c>
      <c r="E38" s="578"/>
      <c r="F38" s="578"/>
      <c r="G38" s="504"/>
      <c r="H38" s="578">
        <v>2015</v>
      </c>
      <c r="I38" s="578">
        <v>2020</v>
      </c>
      <c r="J38" s="504" t="s">
        <v>1775</v>
      </c>
      <c r="K38" s="572">
        <v>92000</v>
      </c>
      <c r="L38" s="572">
        <f>+M38</f>
        <v>8100</v>
      </c>
      <c r="M38" s="572">
        <v>8100</v>
      </c>
      <c r="N38" s="572"/>
      <c r="O38" s="790"/>
      <c r="P38" s="572">
        <f>+Q38</f>
        <v>83900</v>
      </c>
      <c r="Q38" s="572">
        <v>83900</v>
      </c>
      <c r="R38" s="572"/>
      <c r="S38" s="572">
        <f>+K38</f>
        <v>92000</v>
      </c>
      <c r="T38" s="572">
        <f>+U38</f>
        <v>8100</v>
      </c>
      <c r="U38" s="572">
        <f>+M38</f>
        <v>8100</v>
      </c>
      <c r="V38" s="572"/>
      <c r="W38" s="572"/>
      <c r="X38" s="572"/>
      <c r="Y38" s="572">
        <f>+Z38</f>
        <v>53900</v>
      </c>
      <c r="Z38" s="572">
        <f>+Q38-30000</f>
        <v>53900</v>
      </c>
      <c r="AA38" s="572"/>
      <c r="AB38" s="572">
        <f>+AC38+AH38</f>
        <v>55212</v>
      </c>
      <c r="AC38" s="572">
        <f>+AD38</f>
        <v>1312</v>
      </c>
      <c r="AD38" s="572">
        <f>312+1000</f>
        <v>1312</v>
      </c>
      <c r="AE38" s="572"/>
      <c r="AF38" s="572"/>
      <c r="AG38" s="572"/>
      <c r="AH38" s="572">
        <f>+AI38</f>
        <v>53900</v>
      </c>
      <c r="AI38" s="572">
        <f>10000+15000+28900</f>
        <v>53900</v>
      </c>
      <c r="AJ38" s="572"/>
      <c r="AK38" s="572">
        <f>+AM38+AQ38</f>
        <v>17000</v>
      </c>
      <c r="AL38" s="572">
        <f>AM38</f>
        <v>0</v>
      </c>
      <c r="AM38" s="572">
        <v>0</v>
      </c>
      <c r="AN38" s="572"/>
      <c r="AO38" s="572"/>
      <c r="AP38" s="572"/>
      <c r="AQ38" s="572">
        <f>+AR38</f>
        <v>17000</v>
      </c>
      <c r="AR38" s="572">
        <v>17000</v>
      </c>
      <c r="AS38" s="572"/>
      <c r="AT38" s="572">
        <f>AU38+AZ38</f>
        <v>0</v>
      </c>
      <c r="AU38" s="572">
        <f>AV38</f>
        <v>0</v>
      </c>
      <c r="AV38" s="572">
        <v>0</v>
      </c>
      <c r="AW38" s="572"/>
      <c r="AX38" s="572"/>
      <c r="AY38" s="572"/>
      <c r="AZ38" s="572">
        <f>+BA38</f>
        <v>0</v>
      </c>
      <c r="BA38" s="572">
        <v>0</v>
      </c>
      <c r="BB38" s="572"/>
      <c r="BC38" s="578" t="s">
        <v>1776</v>
      </c>
    </row>
    <row r="39" spans="1:56" s="194" customFormat="1" ht="65.25" customHeight="1">
      <c r="A39" s="504">
        <v>2</v>
      </c>
      <c r="B39" s="578" t="s">
        <v>1777</v>
      </c>
      <c r="C39" s="578">
        <v>7537560</v>
      </c>
      <c r="D39" s="578"/>
      <c r="E39" s="578"/>
      <c r="F39" s="578"/>
      <c r="G39" s="504"/>
      <c r="H39" s="578">
        <v>2015</v>
      </c>
      <c r="I39" s="578">
        <v>2019</v>
      </c>
      <c r="J39" s="504" t="s">
        <v>1778</v>
      </c>
      <c r="K39" s="572">
        <v>260985</v>
      </c>
      <c r="L39" s="572">
        <v>41000</v>
      </c>
      <c r="M39" s="572">
        <v>41000</v>
      </c>
      <c r="N39" s="572"/>
      <c r="O39" s="790"/>
      <c r="P39" s="572">
        <v>219985</v>
      </c>
      <c r="Q39" s="572">
        <v>219985</v>
      </c>
      <c r="R39" s="572"/>
      <c r="S39" s="572">
        <v>260985</v>
      </c>
      <c r="T39" s="572">
        <v>41000</v>
      </c>
      <c r="U39" s="572">
        <v>41000</v>
      </c>
      <c r="V39" s="572"/>
      <c r="W39" s="572"/>
      <c r="X39" s="572">
        <v>219985</v>
      </c>
      <c r="Y39" s="572">
        <f>219985-98000</f>
        <v>121985</v>
      </c>
      <c r="Z39" s="572">
        <f>219985-98000</f>
        <v>121985</v>
      </c>
      <c r="AA39" s="572"/>
      <c r="AB39" s="572">
        <f>+AC39+AH39</f>
        <v>80206</v>
      </c>
      <c r="AC39" s="572">
        <f>AD39</f>
        <v>18221</v>
      </c>
      <c r="AD39" s="572">
        <f>8221+10000</f>
        <v>18221</v>
      </c>
      <c r="AE39" s="572"/>
      <c r="AF39" s="572"/>
      <c r="AG39" s="572"/>
      <c r="AH39" s="572">
        <f>AI39</f>
        <v>61985</v>
      </c>
      <c r="AI39" s="572">
        <f>25000+36985</f>
        <v>61985</v>
      </c>
      <c r="AJ39" s="572"/>
      <c r="AK39" s="572">
        <f>AL39+AQ39</f>
        <v>14780</v>
      </c>
      <c r="AL39" s="572">
        <f>AM39</f>
        <v>14780</v>
      </c>
      <c r="AM39" s="572">
        <v>14780</v>
      </c>
      <c r="AN39" s="572"/>
      <c r="AO39" s="572"/>
      <c r="AP39" s="572"/>
      <c r="AQ39" s="572">
        <f>AR39</f>
        <v>0</v>
      </c>
      <c r="AR39" s="572">
        <v>0</v>
      </c>
      <c r="AS39" s="572"/>
      <c r="AT39" s="572">
        <f>AU39+AZ39</f>
        <v>14780</v>
      </c>
      <c r="AU39" s="572">
        <f>AV39</f>
        <v>14780</v>
      </c>
      <c r="AV39" s="572">
        <v>14780</v>
      </c>
      <c r="AW39" s="572"/>
      <c r="AX39" s="573"/>
      <c r="AY39" s="573"/>
      <c r="AZ39" s="572">
        <f>BA39</f>
        <v>0</v>
      </c>
      <c r="BA39" s="572">
        <v>0</v>
      </c>
      <c r="BB39" s="572"/>
      <c r="BC39" s="578"/>
    </row>
    <row r="40" spans="1:56" s="194" customFormat="1" ht="27.75" customHeight="1">
      <c r="A40" s="504" t="s">
        <v>110</v>
      </c>
      <c r="B40" s="578" t="s">
        <v>1768</v>
      </c>
      <c r="C40" s="578"/>
      <c r="D40" s="578"/>
      <c r="E40" s="578"/>
      <c r="F40" s="578"/>
      <c r="G40" s="504"/>
      <c r="H40" s="578"/>
      <c r="I40" s="578"/>
      <c r="J40" s="504"/>
      <c r="K40" s="572"/>
      <c r="L40" s="572"/>
      <c r="M40" s="572"/>
      <c r="N40" s="572"/>
      <c r="O40" s="790"/>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8"/>
    </row>
    <row r="41" spans="1:56" s="194" customFormat="1" ht="72.75" customHeight="1">
      <c r="A41" s="504">
        <v>3</v>
      </c>
      <c r="B41" s="578" t="s">
        <v>1779</v>
      </c>
      <c r="C41" s="578">
        <v>7532645</v>
      </c>
      <c r="D41" s="578"/>
      <c r="E41" s="578"/>
      <c r="F41" s="578"/>
      <c r="G41" s="504"/>
      <c r="H41" s="578">
        <v>2015</v>
      </c>
      <c r="I41" s="578">
        <v>2020</v>
      </c>
      <c r="J41" s="504" t="s">
        <v>1780</v>
      </c>
      <c r="K41" s="572">
        <v>35000</v>
      </c>
      <c r="L41" s="572">
        <f>+M41</f>
        <v>3170</v>
      </c>
      <c r="M41" s="572">
        <v>3170</v>
      </c>
      <c r="N41" s="572"/>
      <c r="O41" s="790"/>
      <c r="P41" s="572">
        <f>+Q41</f>
        <v>31830</v>
      </c>
      <c r="Q41" s="572">
        <v>31830</v>
      </c>
      <c r="R41" s="572"/>
      <c r="S41" s="572">
        <f>+K41</f>
        <v>35000</v>
      </c>
      <c r="T41" s="572">
        <f>+U41</f>
        <v>3170</v>
      </c>
      <c r="U41" s="572">
        <f>+M41</f>
        <v>3170</v>
      </c>
      <c r="V41" s="572"/>
      <c r="W41" s="572"/>
      <c r="X41" s="572"/>
      <c r="Y41" s="572">
        <f>+Z41</f>
        <v>31829</v>
      </c>
      <c r="Z41" s="572">
        <v>31829</v>
      </c>
      <c r="AA41" s="572"/>
      <c r="AB41" s="572">
        <f>+AC41+AH41</f>
        <v>23029</v>
      </c>
      <c r="AC41" s="572">
        <f>+AD41</f>
        <v>1200</v>
      </c>
      <c r="AD41" s="572">
        <v>1200</v>
      </c>
      <c r="AE41" s="572"/>
      <c r="AF41" s="572"/>
      <c r="AG41" s="572"/>
      <c r="AH41" s="572">
        <f>+AI41</f>
        <v>21829</v>
      </c>
      <c r="AI41" s="572">
        <f>12276+9553</f>
        <v>21829</v>
      </c>
      <c r="AJ41" s="572"/>
      <c r="AK41" s="572">
        <f>+AM41+AQ41</f>
        <v>947</v>
      </c>
      <c r="AL41" s="572">
        <f>AM41</f>
        <v>0</v>
      </c>
      <c r="AM41" s="572">
        <v>0</v>
      </c>
      <c r="AN41" s="572"/>
      <c r="AO41" s="572"/>
      <c r="AP41" s="572"/>
      <c r="AQ41" s="572">
        <f>+AR41</f>
        <v>947</v>
      </c>
      <c r="AR41" s="572">
        <v>947</v>
      </c>
      <c r="AS41" s="572"/>
      <c r="AT41" s="572">
        <f>+AV41+AZ41</f>
        <v>0</v>
      </c>
      <c r="AU41" s="572">
        <f>AV41</f>
        <v>0</v>
      </c>
      <c r="AV41" s="572">
        <v>0</v>
      </c>
      <c r="AW41" s="572"/>
      <c r="AX41" s="572"/>
      <c r="AY41" s="572"/>
      <c r="AZ41" s="572">
        <f>+BA41</f>
        <v>0</v>
      </c>
      <c r="BA41" s="572">
        <v>0</v>
      </c>
      <c r="BB41" s="572"/>
      <c r="BC41" s="578" t="s">
        <v>1776</v>
      </c>
    </row>
    <row r="42" spans="1:56" ht="90" customHeight="1">
      <c r="A42" s="798">
        <v>4</v>
      </c>
      <c r="B42" s="593" t="s">
        <v>1781</v>
      </c>
      <c r="C42" s="593">
        <v>7546725</v>
      </c>
      <c r="D42" s="593"/>
      <c r="E42" s="593"/>
      <c r="F42" s="593"/>
      <c r="G42" s="798" t="s">
        <v>1782</v>
      </c>
      <c r="H42" s="593"/>
      <c r="I42" s="593"/>
      <c r="J42" s="798" t="s">
        <v>1043</v>
      </c>
      <c r="K42" s="792">
        <f>L42+P42</f>
        <v>397063</v>
      </c>
      <c r="L42" s="792">
        <f>M42</f>
        <v>59559</v>
      </c>
      <c r="M42" s="792">
        <v>59559</v>
      </c>
      <c r="N42" s="792"/>
      <c r="O42" s="791"/>
      <c r="P42" s="792">
        <f>Q42+R42</f>
        <v>337504</v>
      </c>
      <c r="Q42" s="792">
        <v>337504</v>
      </c>
      <c r="R42" s="792">
        <v>0</v>
      </c>
      <c r="S42" s="792">
        <f>T42+Y42</f>
        <v>300000</v>
      </c>
      <c r="T42" s="792"/>
      <c r="U42" s="792"/>
      <c r="V42" s="792"/>
      <c r="W42" s="792"/>
      <c r="X42" s="792"/>
      <c r="Y42" s="792">
        <f>Z42</f>
        <v>300000</v>
      </c>
      <c r="Z42" s="792">
        <v>300000</v>
      </c>
      <c r="AA42" s="792"/>
      <c r="AB42" s="792">
        <f>AC42+AH42</f>
        <v>216000</v>
      </c>
      <c r="AC42" s="792"/>
      <c r="AD42" s="792"/>
      <c r="AE42" s="792"/>
      <c r="AF42" s="792"/>
      <c r="AG42" s="792"/>
      <c r="AH42" s="792">
        <f>AI42</f>
        <v>216000</v>
      </c>
      <c r="AI42" s="792">
        <v>216000</v>
      </c>
      <c r="AJ42" s="792"/>
      <c r="AK42" s="572">
        <f>AL42+AQ42</f>
        <v>141357</v>
      </c>
      <c r="AL42" s="572">
        <f>AM42</f>
        <v>51357</v>
      </c>
      <c r="AM42" s="572">
        <v>51357</v>
      </c>
      <c r="AN42" s="572"/>
      <c r="AO42" s="572"/>
      <c r="AP42" s="572"/>
      <c r="AQ42" s="572">
        <f>AR42</f>
        <v>90000</v>
      </c>
      <c r="AR42" s="572">
        <v>90000</v>
      </c>
      <c r="AS42" s="572"/>
      <c r="AT42" s="572">
        <f>AU42+AZ42</f>
        <v>134000</v>
      </c>
      <c r="AU42" s="572">
        <v>50000</v>
      </c>
      <c r="AV42" s="572">
        <v>50000</v>
      </c>
      <c r="AW42" s="572"/>
      <c r="AX42" s="572"/>
      <c r="AY42" s="572"/>
      <c r="AZ42" s="572">
        <f>BA42</f>
        <v>84000</v>
      </c>
      <c r="BA42" s="572">
        <f>Z42-AI42</f>
        <v>84000</v>
      </c>
      <c r="BB42" s="572"/>
      <c r="BC42" s="578"/>
      <c r="BD42" s="558" t="s">
        <v>1783</v>
      </c>
    </row>
    <row r="43" spans="1:56" ht="63" hidden="1" customHeight="1"/>
    <row r="44" spans="1:56" ht="216.75" hidden="1" customHeight="1"/>
    <row r="45" spans="1:56" hidden="1">
      <c r="B45" s="558" t="s">
        <v>1784</v>
      </c>
    </row>
    <row r="46" spans="1:56" ht="47.25" hidden="1">
      <c r="B46" s="558" t="s">
        <v>1785</v>
      </c>
    </row>
    <row r="47" spans="1:56" hidden="1">
      <c r="B47" s="1304" t="s">
        <v>1786</v>
      </c>
      <c r="C47" s="1304"/>
      <c r="D47" s="1304"/>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304"/>
      <c r="AG47" s="1304"/>
      <c r="AH47" s="1304"/>
      <c r="AI47" s="1304"/>
      <c r="AJ47" s="1304"/>
      <c r="AK47" s="1304"/>
      <c r="AL47" s="1304"/>
      <c r="AM47" s="1304"/>
      <c r="AN47" s="1304"/>
      <c r="AO47" s="1304"/>
      <c r="AP47" s="1304"/>
      <c r="AQ47" s="1304"/>
      <c r="AR47" s="1304"/>
      <c r="AS47" s="1304"/>
      <c r="AT47" s="1304"/>
      <c r="AU47" s="1304"/>
      <c r="AV47" s="1304"/>
      <c r="AW47" s="1304"/>
      <c r="AX47" s="1304"/>
      <c r="AY47" s="1304"/>
      <c r="AZ47" s="1304"/>
      <c r="BA47" s="1304"/>
      <c r="BB47" s="1304"/>
      <c r="BC47" s="1304"/>
    </row>
    <row r="48" spans="1:56" ht="30.4" hidden="1" customHeight="1">
      <c r="B48" s="1304" t="s">
        <v>1787</v>
      </c>
      <c r="C48" s="1304"/>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4"/>
      <c r="AB48" s="1304"/>
      <c r="AC48" s="1304"/>
      <c r="AD48" s="1304"/>
      <c r="AE48" s="1304"/>
      <c r="AF48" s="1304"/>
      <c r="AG48" s="1304"/>
      <c r="AH48" s="1304"/>
      <c r="AI48" s="1304"/>
      <c r="AJ48" s="1304"/>
      <c r="AK48" s="1304"/>
      <c r="AL48" s="1304"/>
      <c r="AM48" s="1304"/>
      <c r="AN48" s="1304"/>
      <c r="AO48" s="1304"/>
      <c r="AP48" s="1304"/>
      <c r="AQ48" s="1304"/>
      <c r="AR48" s="1304"/>
      <c r="AS48" s="1304"/>
      <c r="AT48" s="1304"/>
      <c r="AU48" s="1304"/>
      <c r="AV48" s="1304"/>
      <c r="AW48" s="1304"/>
      <c r="AX48" s="1304"/>
      <c r="AY48" s="1304"/>
      <c r="AZ48" s="1304"/>
      <c r="BA48" s="1304"/>
      <c r="BB48" s="1304"/>
      <c r="BC48" s="1304"/>
    </row>
    <row r="49" spans="2:55" ht="32.25" hidden="1" customHeight="1">
      <c r="B49" s="1304" t="s">
        <v>1787</v>
      </c>
      <c r="C49" s="1304"/>
      <c r="D49" s="1304"/>
      <c r="E49" s="1304"/>
      <c r="F49" s="1304"/>
      <c r="G49" s="1304"/>
      <c r="H49" s="1304"/>
      <c r="I49" s="1304"/>
      <c r="J49" s="1304"/>
      <c r="K49" s="1304"/>
      <c r="L49" s="1304"/>
      <c r="M49" s="1304"/>
      <c r="N49" s="1304"/>
      <c r="O49" s="1304"/>
      <c r="P49" s="1304"/>
      <c r="Q49" s="1304"/>
      <c r="R49" s="1304"/>
      <c r="S49" s="1304"/>
      <c r="T49" s="1304"/>
      <c r="U49" s="1304"/>
      <c r="V49" s="1304"/>
      <c r="W49" s="1304"/>
      <c r="X49" s="1304"/>
      <c r="Y49" s="1304"/>
      <c r="Z49" s="1304"/>
      <c r="AA49" s="1304"/>
      <c r="AB49" s="1304"/>
      <c r="AC49" s="1304"/>
      <c r="AD49" s="1304"/>
      <c r="AE49" s="1304"/>
      <c r="AF49" s="1304"/>
      <c r="AG49" s="1304"/>
      <c r="AH49" s="1304"/>
      <c r="AI49" s="1304"/>
      <c r="AJ49" s="1304"/>
      <c r="AK49" s="1304"/>
      <c r="AL49" s="1304"/>
      <c r="AM49" s="1304"/>
      <c r="AN49" s="1304"/>
      <c r="AO49" s="1304"/>
      <c r="AP49" s="1304"/>
      <c r="AQ49" s="1304"/>
      <c r="AR49" s="1304"/>
      <c r="AS49" s="1304"/>
      <c r="AT49" s="1304"/>
      <c r="AU49" s="1304"/>
      <c r="AV49" s="1304"/>
      <c r="AW49" s="1304"/>
      <c r="AX49" s="1304"/>
      <c r="AY49" s="1304"/>
      <c r="AZ49" s="1304"/>
      <c r="BA49" s="1304"/>
      <c r="BB49" s="1304"/>
      <c r="BC49" s="1304"/>
    </row>
    <row r="50" spans="2:55" hidden="1">
      <c r="B50" s="1304" t="s">
        <v>1788</v>
      </c>
      <c r="C50" s="1304"/>
      <c r="D50" s="1304"/>
      <c r="E50" s="1304"/>
      <c r="F50" s="1304"/>
      <c r="G50" s="1304"/>
      <c r="H50" s="1304"/>
      <c r="I50" s="1304"/>
      <c r="J50" s="1304"/>
      <c r="K50" s="1304"/>
      <c r="L50" s="1304"/>
      <c r="M50" s="1304"/>
      <c r="N50" s="1304"/>
      <c r="O50" s="1304"/>
      <c r="P50" s="1304"/>
      <c r="Q50" s="1304"/>
      <c r="R50" s="1304"/>
      <c r="S50" s="1304"/>
      <c r="T50" s="1304"/>
      <c r="U50" s="1304"/>
      <c r="V50" s="1304"/>
      <c r="W50" s="1304"/>
      <c r="X50" s="1304"/>
      <c r="Y50" s="1304"/>
      <c r="Z50" s="1304"/>
      <c r="AA50" s="1304"/>
      <c r="AB50" s="1304"/>
      <c r="AC50" s="1304"/>
      <c r="AD50" s="1304"/>
      <c r="AE50" s="1304"/>
      <c r="AF50" s="1304"/>
      <c r="AG50" s="1304"/>
      <c r="AH50" s="1304"/>
      <c r="AI50" s="1304"/>
      <c r="AJ50" s="1304"/>
      <c r="AK50" s="1304"/>
      <c r="AL50" s="1304"/>
      <c r="AM50" s="1304"/>
      <c r="AN50" s="1304"/>
      <c r="AO50" s="1304"/>
      <c r="AP50" s="1304"/>
      <c r="AQ50" s="1304"/>
      <c r="AR50" s="1304"/>
      <c r="AS50" s="1304"/>
      <c r="AT50" s="1304"/>
      <c r="AU50" s="1304"/>
      <c r="AV50" s="1304"/>
      <c r="AW50" s="1304"/>
      <c r="AX50" s="1304"/>
      <c r="AY50" s="1304"/>
      <c r="AZ50" s="1304"/>
      <c r="BA50" s="1304"/>
      <c r="BB50" s="1304"/>
      <c r="BC50" s="1304"/>
    </row>
    <row r="51" spans="2:55" hidden="1"/>
    <row r="52" spans="2:55" hidden="1"/>
    <row r="53" spans="2:55" hidden="1"/>
    <row r="54" spans="2:55" hidden="1"/>
    <row r="55" spans="2:55" hidden="1"/>
    <row r="56" spans="2:55" hidden="1"/>
    <row r="57" spans="2:55" hidden="1"/>
    <row r="58" spans="2:55" hidden="1"/>
    <row r="59" spans="2:55" hidden="1"/>
    <row r="60" spans="2:55" hidden="1"/>
    <row r="61" spans="2:55" hidden="1"/>
    <row r="62" spans="2:55" hidden="1"/>
    <row r="63" spans="2:55" hidden="1"/>
    <row r="64" spans="2:5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sheetData>
  <mergeCells count="99">
    <mergeCell ref="A1:BC1"/>
    <mergeCell ref="A2:BC2"/>
    <mergeCell ref="A3:BC3"/>
    <mergeCell ref="A4:BC4"/>
    <mergeCell ref="A5:A12"/>
    <mergeCell ref="B5:B12"/>
    <mergeCell ref="C5:C12"/>
    <mergeCell ref="D5:D12"/>
    <mergeCell ref="E5:E12"/>
    <mergeCell ref="F5:F12"/>
    <mergeCell ref="G5:G12"/>
    <mergeCell ref="H5:H12"/>
    <mergeCell ref="I5:I12"/>
    <mergeCell ref="J5:R5"/>
    <mergeCell ref="S5:AA6"/>
    <mergeCell ref="AA10:AA12"/>
    <mergeCell ref="AK5:AS6"/>
    <mergeCell ref="AT5:BB6"/>
    <mergeCell ref="BC5:BC12"/>
    <mergeCell ref="J6:J12"/>
    <mergeCell ref="K6:R6"/>
    <mergeCell ref="K7:K12"/>
    <mergeCell ref="L7:R7"/>
    <mergeCell ref="S7:S12"/>
    <mergeCell ref="T7:AA7"/>
    <mergeCell ref="AB7:AB12"/>
    <mergeCell ref="AB5:AJ6"/>
    <mergeCell ref="AC7:AJ7"/>
    <mergeCell ref="AH9:AH12"/>
    <mergeCell ref="AI9:AJ9"/>
    <mergeCell ref="L8:N9"/>
    <mergeCell ref="O8:R9"/>
    <mergeCell ref="T8:X8"/>
    <mergeCell ref="Y8:AA8"/>
    <mergeCell ref="AC8:AG8"/>
    <mergeCell ref="AL8:AP8"/>
    <mergeCell ref="AQ8:AS8"/>
    <mergeCell ref="AU8:AY8"/>
    <mergeCell ref="AZ8:BB8"/>
    <mergeCell ref="T9:T12"/>
    <mergeCell ref="U9:V9"/>
    <mergeCell ref="Y9:Y12"/>
    <mergeCell ref="Z9:AA9"/>
    <mergeCell ref="AC9:AC12"/>
    <mergeCell ref="AD9:AE9"/>
    <mergeCell ref="AK7:AK12"/>
    <mergeCell ref="AL7:AS7"/>
    <mergeCell ref="AT7:AT12"/>
    <mergeCell ref="AU7:BB7"/>
    <mergeCell ref="AH8:AJ8"/>
    <mergeCell ref="Z10:Z12"/>
    <mergeCell ref="AL9:AL12"/>
    <mergeCell ref="AM9:AN9"/>
    <mergeCell ref="AQ9:AQ12"/>
    <mergeCell ref="AR9:AS9"/>
    <mergeCell ref="AN10:AN12"/>
    <mergeCell ref="AO10:AP10"/>
    <mergeCell ref="AR10:AR12"/>
    <mergeCell ref="AS10:AS12"/>
    <mergeCell ref="L10:L12"/>
    <mergeCell ref="M10:M12"/>
    <mergeCell ref="O10:O12"/>
    <mergeCell ref="P10:R10"/>
    <mergeCell ref="U10:U12"/>
    <mergeCell ref="AM10:AM12"/>
    <mergeCell ref="AF11:AF12"/>
    <mergeCell ref="AG11:AG12"/>
    <mergeCell ref="AZ9:AZ12"/>
    <mergeCell ref="BA9:BB9"/>
    <mergeCell ref="AU9:AU12"/>
    <mergeCell ref="AV9:AW9"/>
    <mergeCell ref="AD10:AD12"/>
    <mergeCell ref="AE10:AE12"/>
    <mergeCell ref="AF10:AG10"/>
    <mergeCell ref="AI10:AI12"/>
    <mergeCell ref="AJ10:AJ12"/>
    <mergeCell ref="N11:N12"/>
    <mergeCell ref="P11:P12"/>
    <mergeCell ref="Q11:R11"/>
    <mergeCell ref="W11:W12"/>
    <mergeCell ref="X11:X12"/>
    <mergeCell ref="V10:V12"/>
    <mergeCell ref="W10:X10"/>
    <mergeCell ref="B47:BC47"/>
    <mergeCell ref="B48:BC48"/>
    <mergeCell ref="B49:BC49"/>
    <mergeCell ref="B50:BC50"/>
    <mergeCell ref="AO11:AO12"/>
    <mergeCell ref="AP11:AP12"/>
    <mergeCell ref="AX11:AX12"/>
    <mergeCell ref="AY11:AY12"/>
    <mergeCell ref="J20:J22"/>
    <mergeCell ref="E21:E22"/>
    <mergeCell ref="O21:O22"/>
    <mergeCell ref="AV10:AV12"/>
    <mergeCell ref="AW10:AW12"/>
    <mergeCell ref="AX10:AY10"/>
    <mergeCell ref="BA10:BA12"/>
    <mergeCell ref="BB10:BB12"/>
  </mergeCells>
  <printOptions horizontalCentered="1"/>
  <pageMargins left="0.23622047244094499" right="0.23622047244094499" top="0.35433070866141703" bottom="0.35433070866141703" header="0.31496062992126" footer="0.31496062992126"/>
  <pageSetup paperSize="9" scale="37" fitToHeight="0" orientation="landscape" r:id="rId1"/>
  <headerFooter scaleWithDoc="0" alignWithMargins="0">
    <oddFooter>&amp;C&amp;10Trang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3"/>
  <sheetViews>
    <sheetView showZeros="0" zoomScaleNormal="100" workbookViewId="0">
      <selection activeCell="F23" sqref="F23"/>
    </sheetView>
  </sheetViews>
  <sheetFormatPr defaultRowHeight="11.25"/>
  <cols>
    <col min="1" max="1" width="5.28515625" style="846" customWidth="1"/>
    <col min="2" max="2" width="23.85546875" style="816" customWidth="1"/>
    <col min="3" max="3" width="10.28515625" style="816" customWidth="1"/>
    <col min="4" max="4" width="17.5703125" style="816" customWidth="1"/>
    <col min="5" max="5" width="12.5703125" style="816" customWidth="1"/>
    <col min="6" max="6" width="26.42578125" style="816" customWidth="1"/>
    <col min="7" max="7" width="12.85546875" style="816" hidden="1" customWidth="1"/>
    <col min="8" max="8" width="10.28515625" style="816" hidden="1" customWidth="1"/>
    <col min="9" max="9" width="11.5703125" style="816" hidden="1" customWidth="1"/>
    <col min="10" max="10" width="11.28515625" style="817" hidden="1" customWidth="1"/>
    <col min="11" max="14" width="0" style="816" hidden="1" customWidth="1"/>
    <col min="15" max="255" width="9.140625" style="816"/>
    <col min="256" max="256" width="5.140625" style="816" customWidth="1"/>
    <col min="257" max="257" width="23.85546875" style="816" customWidth="1"/>
    <col min="258" max="258" width="11.85546875" style="816" customWidth="1"/>
    <col min="259" max="259" width="14.28515625" style="816" customWidth="1"/>
    <col min="260" max="260" width="13.28515625" style="816" customWidth="1"/>
    <col min="261" max="261" width="9.42578125" style="816" customWidth="1"/>
    <col min="262" max="262" width="18.28515625" style="816" customWidth="1"/>
    <col min="263" max="263" width="12.85546875" style="816" customWidth="1"/>
    <col min="264" max="264" width="10.28515625" style="816" customWidth="1"/>
    <col min="265" max="265" width="11.5703125" style="816" customWidth="1"/>
    <col min="266" max="266" width="11.28515625" style="816" customWidth="1"/>
    <col min="267" max="511" width="9.140625" style="816"/>
    <col min="512" max="512" width="5.140625" style="816" customWidth="1"/>
    <col min="513" max="513" width="23.85546875" style="816" customWidth="1"/>
    <col min="514" max="514" width="11.85546875" style="816" customWidth="1"/>
    <col min="515" max="515" width="14.28515625" style="816" customWidth="1"/>
    <col min="516" max="516" width="13.28515625" style="816" customWidth="1"/>
    <col min="517" max="517" width="9.42578125" style="816" customWidth="1"/>
    <col min="518" max="518" width="18.28515625" style="816" customWidth="1"/>
    <col min="519" max="519" width="12.85546875" style="816" customWidth="1"/>
    <col min="520" max="520" width="10.28515625" style="816" customWidth="1"/>
    <col min="521" max="521" width="11.5703125" style="816" customWidth="1"/>
    <col min="522" max="522" width="11.28515625" style="816" customWidth="1"/>
    <col min="523" max="767" width="9.140625" style="816"/>
    <col min="768" max="768" width="5.140625" style="816" customWidth="1"/>
    <col min="769" max="769" width="23.85546875" style="816" customWidth="1"/>
    <col min="770" max="770" width="11.85546875" style="816" customWidth="1"/>
    <col min="771" max="771" width="14.28515625" style="816" customWidth="1"/>
    <col min="772" max="772" width="13.28515625" style="816" customWidth="1"/>
    <col min="773" max="773" width="9.42578125" style="816" customWidth="1"/>
    <col min="774" max="774" width="18.28515625" style="816" customWidth="1"/>
    <col min="775" max="775" width="12.85546875" style="816" customWidth="1"/>
    <col min="776" max="776" width="10.28515625" style="816" customWidth="1"/>
    <col min="777" max="777" width="11.5703125" style="816" customWidth="1"/>
    <col min="778" max="778" width="11.28515625" style="816" customWidth="1"/>
    <col min="779" max="1023" width="9.140625" style="816"/>
    <col min="1024" max="1024" width="5.140625" style="816" customWidth="1"/>
    <col min="1025" max="1025" width="23.85546875" style="816" customWidth="1"/>
    <col min="1026" max="1026" width="11.85546875" style="816" customWidth="1"/>
    <col min="1027" max="1027" width="14.28515625" style="816" customWidth="1"/>
    <col min="1028" max="1028" width="13.28515625" style="816" customWidth="1"/>
    <col min="1029" max="1029" width="9.42578125" style="816" customWidth="1"/>
    <col min="1030" max="1030" width="18.28515625" style="816" customWidth="1"/>
    <col min="1031" max="1031" width="12.85546875" style="816" customWidth="1"/>
    <col min="1032" max="1032" width="10.28515625" style="816" customWidth="1"/>
    <col min="1033" max="1033" width="11.5703125" style="816" customWidth="1"/>
    <col min="1034" max="1034" width="11.28515625" style="816" customWidth="1"/>
    <col min="1035" max="1279" width="9.140625" style="816"/>
    <col min="1280" max="1280" width="5.140625" style="816" customWidth="1"/>
    <col min="1281" max="1281" width="23.85546875" style="816" customWidth="1"/>
    <col min="1282" max="1282" width="11.85546875" style="816" customWidth="1"/>
    <col min="1283" max="1283" width="14.28515625" style="816" customWidth="1"/>
    <col min="1284" max="1284" width="13.28515625" style="816" customWidth="1"/>
    <col min="1285" max="1285" width="9.42578125" style="816" customWidth="1"/>
    <col min="1286" max="1286" width="18.28515625" style="816" customWidth="1"/>
    <col min="1287" max="1287" width="12.85546875" style="816" customWidth="1"/>
    <col min="1288" max="1288" width="10.28515625" style="816" customWidth="1"/>
    <col min="1289" max="1289" width="11.5703125" style="816" customWidth="1"/>
    <col min="1290" max="1290" width="11.28515625" style="816" customWidth="1"/>
    <col min="1291" max="1535" width="9.140625" style="816"/>
    <col min="1536" max="1536" width="5.140625" style="816" customWidth="1"/>
    <col min="1537" max="1537" width="23.85546875" style="816" customWidth="1"/>
    <col min="1538" max="1538" width="11.85546875" style="816" customWidth="1"/>
    <col min="1539" max="1539" width="14.28515625" style="816" customWidth="1"/>
    <col min="1540" max="1540" width="13.28515625" style="816" customWidth="1"/>
    <col min="1541" max="1541" width="9.42578125" style="816" customWidth="1"/>
    <col min="1542" max="1542" width="18.28515625" style="816" customWidth="1"/>
    <col min="1543" max="1543" width="12.85546875" style="816" customWidth="1"/>
    <col min="1544" max="1544" width="10.28515625" style="816" customWidth="1"/>
    <col min="1545" max="1545" width="11.5703125" style="816" customWidth="1"/>
    <col min="1546" max="1546" width="11.28515625" style="816" customWidth="1"/>
    <col min="1547" max="1791" width="9.140625" style="816"/>
    <col min="1792" max="1792" width="5.140625" style="816" customWidth="1"/>
    <col min="1793" max="1793" width="23.85546875" style="816" customWidth="1"/>
    <col min="1794" max="1794" width="11.85546875" style="816" customWidth="1"/>
    <col min="1795" max="1795" width="14.28515625" style="816" customWidth="1"/>
    <col min="1796" max="1796" width="13.28515625" style="816" customWidth="1"/>
    <col min="1797" max="1797" width="9.42578125" style="816" customWidth="1"/>
    <col min="1798" max="1798" width="18.28515625" style="816" customWidth="1"/>
    <col min="1799" max="1799" width="12.85546875" style="816" customWidth="1"/>
    <col min="1800" max="1800" width="10.28515625" style="816" customWidth="1"/>
    <col min="1801" max="1801" width="11.5703125" style="816" customWidth="1"/>
    <col min="1802" max="1802" width="11.28515625" style="816" customWidth="1"/>
    <col min="1803" max="2047" width="9.140625" style="816"/>
    <col min="2048" max="2048" width="5.140625" style="816" customWidth="1"/>
    <col min="2049" max="2049" width="23.85546875" style="816" customWidth="1"/>
    <col min="2050" max="2050" width="11.85546875" style="816" customWidth="1"/>
    <col min="2051" max="2051" width="14.28515625" style="816" customWidth="1"/>
    <col min="2052" max="2052" width="13.28515625" style="816" customWidth="1"/>
    <col min="2053" max="2053" width="9.42578125" style="816" customWidth="1"/>
    <col min="2054" max="2054" width="18.28515625" style="816" customWidth="1"/>
    <col min="2055" max="2055" width="12.85546875" style="816" customWidth="1"/>
    <col min="2056" max="2056" width="10.28515625" style="816" customWidth="1"/>
    <col min="2057" max="2057" width="11.5703125" style="816" customWidth="1"/>
    <col min="2058" max="2058" width="11.28515625" style="816" customWidth="1"/>
    <col min="2059" max="2303" width="9.140625" style="816"/>
    <col min="2304" max="2304" width="5.140625" style="816" customWidth="1"/>
    <col min="2305" max="2305" width="23.85546875" style="816" customWidth="1"/>
    <col min="2306" max="2306" width="11.85546875" style="816" customWidth="1"/>
    <col min="2307" max="2307" width="14.28515625" style="816" customWidth="1"/>
    <col min="2308" max="2308" width="13.28515625" style="816" customWidth="1"/>
    <col min="2309" max="2309" width="9.42578125" style="816" customWidth="1"/>
    <col min="2310" max="2310" width="18.28515625" style="816" customWidth="1"/>
    <col min="2311" max="2311" width="12.85546875" style="816" customWidth="1"/>
    <col min="2312" max="2312" width="10.28515625" style="816" customWidth="1"/>
    <col min="2313" max="2313" width="11.5703125" style="816" customWidth="1"/>
    <col min="2314" max="2314" width="11.28515625" style="816" customWidth="1"/>
    <col min="2315" max="2559" width="9.140625" style="816"/>
    <col min="2560" max="2560" width="5.140625" style="816" customWidth="1"/>
    <col min="2561" max="2561" width="23.85546875" style="816" customWidth="1"/>
    <col min="2562" max="2562" width="11.85546875" style="816" customWidth="1"/>
    <col min="2563" max="2563" width="14.28515625" style="816" customWidth="1"/>
    <col min="2564" max="2564" width="13.28515625" style="816" customWidth="1"/>
    <col min="2565" max="2565" width="9.42578125" style="816" customWidth="1"/>
    <col min="2566" max="2566" width="18.28515625" style="816" customWidth="1"/>
    <col min="2567" max="2567" width="12.85546875" style="816" customWidth="1"/>
    <col min="2568" max="2568" width="10.28515625" style="816" customWidth="1"/>
    <col min="2569" max="2569" width="11.5703125" style="816" customWidth="1"/>
    <col min="2570" max="2570" width="11.28515625" style="816" customWidth="1"/>
    <col min="2571" max="2815" width="9.140625" style="816"/>
    <col min="2816" max="2816" width="5.140625" style="816" customWidth="1"/>
    <col min="2817" max="2817" width="23.85546875" style="816" customWidth="1"/>
    <col min="2818" max="2818" width="11.85546875" style="816" customWidth="1"/>
    <col min="2819" max="2819" width="14.28515625" style="816" customWidth="1"/>
    <col min="2820" max="2820" width="13.28515625" style="816" customWidth="1"/>
    <col min="2821" max="2821" width="9.42578125" style="816" customWidth="1"/>
    <col min="2822" max="2822" width="18.28515625" style="816" customWidth="1"/>
    <col min="2823" max="2823" width="12.85546875" style="816" customWidth="1"/>
    <col min="2824" max="2824" width="10.28515625" style="816" customWidth="1"/>
    <col min="2825" max="2825" width="11.5703125" style="816" customWidth="1"/>
    <col min="2826" max="2826" width="11.28515625" style="816" customWidth="1"/>
    <col min="2827" max="3071" width="9.140625" style="816"/>
    <col min="3072" max="3072" width="5.140625" style="816" customWidth="1"/>
    <col min="3073" max="3073" width="23.85546875" style="816" customWidth="1"/>
    <col min="3074" max="3074" width="11.85546875" style="816" customWidth="1"/>
    <col min="3075" max="3075" width="14.28515625" style="816" customWidth="1"/>
    <col min="3076" max="3076" width="13.28515625" style="816" customWidth="1"/>
    <col min="3077" max="3077" width="9.42578125" style="816" customWidth="1"/>
    <col min="3078" max="3078" width="18.28515625" style="816" customWidth="1"/>
    <col min="3079" max="3079" width="12.85546875" style="816" customWidth="1"/>
    <col min="3080" max="3080" width="10.28515625" style="816" customWidth="1"/>
    <col min="3081" max="3081" width="11.5703125" style="816" customWidth="1"/>
    <col min="3082" max="3082" width="11.28515625" style="816" customWidth="1"/>
    <col min="3083" max="3327" width="9.140625" style="816"/>
    <col min="3328" max="3328" width="5.140625" style="816" customWidth="1"/>
    <col min="3329" max="3329" width="23.85546875" style="816" customWidth="1"/>
    <col min="3330" max="3330" width="11.85546875" style="816" customWidth="1"/>
    <col min="3331" max="3331" width="14.28515625" style="816" customWidth="1"/>
    <col min="3332" max="3332" width="13.28515625" style="816" customWidth="1"/>
    <col min="3333" max="3333" width="9.42578125" style="816" customWidth="1"/>
    <col min="3334" max="3334" width="18.28515625" style="816" customWidth="1"/>
    <col min="3335" max="3335" width="12.85546875" style="816" customWidth="1"/>
    <col min="3336" max="3336" width="10.28515625" style="816" customWidth="1"/>
    <col min="3337" max="3337" width="11.5703125" style="816" customWidth="1"/>
    <col min="3338" max="3338" width="11.28515625" style="816" customWidth="1"/>
    <col min="3339" max="3583" width="9.140625" style="816"/>
    <col min="3584" max="3584" width="5.140625" style="816" customWidth="1"/>
    <col min="3585" max="3585" width="23.85546875" style="816" customWidth="1"/>
    <col min="3586" max="3586" width="11.85546875" style="816" customWidth="1"/>
    <col min="3587" max="3587" width="14.28515625" style="816" customWidth="1"/>
    <col min="3588" max="3588" width="13.28515625" style="816" customWidth="1"/>
    <col min="3589" max="3589" width="9.42578125" style="816" customWidth="1"/>
    <col min="3590" max="3590" width="18.28515625" style="816" customWidth="1"/>
    <col min="3591" max="3591" width="12.85546875" style="816" customWidth="1"/>
    <col min="3592" max="3592" width="10.28515625" style="816" customWidth="1"/>
    <col min="3593" max="3593" width="11.5703125" style="816" customWidth="1"/>
    <col min="3594" max="3594" width="11.28515625" style="816" customWidth="1"/>
    <col min="3595" max="3839" width="9.140625" style="816"/>
    <col min="3840" max="3840" width="5.140625" style="816" customWidth="1"/>
    <col min="3841" max="3841" width="23.85546875" style="816" customWidth="1"/>
    <col min="3842" max="3842" width="11.85546875" style="816" customWidth="1"/>
    <col min="3843" max="3843" width="14.28515625" style="816" customWidth="1"/>
    <col min="3844" max="3844" width="13.28515625" style="816" customWidth="1"/>
    <col min="3845" max="3845" width="9.42578125" style="816" customWidth="1"/>
    <col min="3846" max="3846" width="18.28515625" style="816" customWidth="1"/>
    <col min="3847" max="3847" width="12.85546875" style="816" customWidth="1"/>
    <col min="3848" max="3848" width="10.28515625" style="816" customWidth="1"/>
    <col min="3849" max="3849" width="11.5703125" style="816" customWidth="1"/>
    <col min="3850" max="3850" width="11.28515625" style="816" customWidth="1"/>
    <col min="3851" max="4095" width="9.140625" style="816"/>
    <col min="4096" max="4096" width="5.140625" style="816" customWidth="1"/>
    <col min="4097" max="4097" width="23.85546875" style="816" customWidth="1"/>
    <col min="4098" max="4098" width="11.85546875" style="816" customWidth="1"/>
    <col min="4099" max="4099" width="14.28515625" style="816" customWidth="1"/>
    <col min="4100" max="4100" width="13.28515625" style="816" customWidth="1"/>
    <col min="4101" max="4101" width="9.42578125" style="816" customWidth="1"/>
    <col min="4102" max="4102" width="18.28515625" style="816" customWidth="1"/>
    <col min="4103" max="4103" width="12.85546875" style="816" customWidth="1"/>
    <col min="4104" max="4104" width="10.28515625" style="816" customWidth="1"/>
    <col min="4105" max="4105" width="11.5703125" style="816" customWidth="1"/>
    <col min="4106" max="4106" width="11.28515625" style="816" customWidth="1"/>
    <col min="4107" max="4351" width="9.140625" style="816"/>
    <col min="4352" max="4352" width="5.140625" style="816" customWidth="1"/>
    <col min="4353" max="4353" width="23.85546875" style="816" customWidth="1"/>
    <col min="4354" max="4354" width="11.85546875" style="816" customWidth="1"/>
    <col min="4355" max="4355" width="14.28515625" style="816" customWidth="1"/>
    <col min="4356" max="4356" width="13.28515625" style="816" customWidth="1"/>
    <col min="4357" max="4357" width="9.42578125" style="816" customWidth="1"/>
    <col min="4358" max="4358" width="18.28515625" style="816" customWidth="1"/>
    <col min="4359" max="4359" width="12.85546875" style="816" customWidth="1"/>
    <col min="4360" max="4360" width="10.28515625" style="816" customWidth="1"/>
    <col min="4361" max="4361" width="11.5703125" style="816" customWidth="1"/>
    <col min="4362" max="4362" width="11.28515625" style="816" customWidth="1"/>
    <col min="4363" max="4607" width="9.140625" style="816"/>
    <col min="4608" max="4608" width="5.140625" style="816" customWidth="1"/>
    <col min="4609" max="4609" width="23.85546875" style="816" customWidth="1"/>
    <col min="4610" max="4610" width="11.85546875" style="816" customWidth="1"/>
    <col min="4611" max="4611" width="14.28515625" style="816" customWidth="1"/>
    <col min="4612" max="4612" width="13.28515625" style="816" customWidth="1"/>
    <col min="4613" max="4613" width="9.42578125" style="816" customWidth="1"/>
    <col min="4614" max="4614" width="18.28515625" style="816" customWidth="1"/>
    <col min="4615" max="4615" width="12.85546875" style="816" customWidth="1"/>
    <col min="4616" max="4616" width="10.28515625" style="816" customWidth="1"/>
    <col min="4617" max="4617" width="11.5703125" style="816" customWidth="1"/>
    <col min="4618" max="4618" width="11.28515625" style="816" customWidth="1"/>
    <col min="4619" max="4863" width="9.140625" style="816"/>
    <col min="4864" max="4864" width="5.140625" style="816" customWidth="1"/>
    <col min="4865" max="4865" width="23.85546875" style="816" customWidth="1"/>
    <col min="4866" max="4866" width="11.85546875" style="816" customWidth="1"/>
    <col min="4867" max="4867" width="14.28515625" style="816" customWidth="1"/>
    <col min="4868" max="4868" width="13.28515625" style="816" customWidth="1"/>
    <col min="4869" max="4869" width="9.42578125" style="816" customWidth="1"/>
    <col min="4870" max="4870" width="18.28515625" style="816" customWidth="1"/>
    <col min="4871" max="4871" width="12.85546875" style="816" customWidth="1"/>
    <col min="4872" max="4872" width="10.28515625" style="816" customWidth="1"/>
    <col min="4873" max="4873" width="11.5703125" style="816" customWidth="1"/>
    <col min="4874" max="4874" width="11.28515625" style="816" customWidth="1"/>
    <col min="4875" max="5119" width="9.140625" style="816"/>
    <col min="5120" max="5120" width="5.140625" style="816" customWidth="1"/>
    <col min="5121" max="5121" width="23.85546875" style="816" customWidth="1"/>
    <col min="5122" max="5122" width="11.85546875" style="816" customWidth="1"/>
    <col min="5123" max="5123" width="14.28515625" style="816" customWidth="1"/>
    <col min="5124" max="5124" width="13.28515625" style="816" customWidth="1"/>
    <col min="5125" max="5125" width="9.42578125" style="816" customWidth="1"/>
    <col min="5126" max="5126" width="18.28515625" style="816" customWidth="1"/>
    <col min="5127" max="5127" width="12.85546875" style="816" customWidth="1"/>
    <col min="5128" max="5128" width="10.28515625" style="816" customWidth="1"/>
    <col min="5129" max="5129" width="11.5703125" style="816" customWidth="1"/>
    <col min="5130" max="5130" width="11.28515625" style="816" customWidth="1"/>
    <col min="5131" max="5375" width="9.140625" style="816"/>
    <col min="5376" max="5376" width="5.140625" style="816" customWidth="1"/>
    <col min="5377" max="5377" width="23.85546875" style="816" customWidth="1"/>
    <col min="5378" max="5378" width="11.85546875" style="816" customWidth="1"/>
    <col min="5379" max="5379" width="14.28515625" style="816" customWidth="1"/>
    <col min="5380" max="5380" width="13.28515625" style="816" customWidth="1"/>
    <col min="5381" max="5381" width="9.42578125" style="816" customWidth="1"/>
    <col min="5382" max="5382" width="18.28515625" style="816" customWidth="1"/>
    <col min="5383" max="5383" width="12.85546875" style="816" customWidth="1"/>
    <col min="5384" max="5384" width="10.28515625" style="816" customWidth="1"/>
    <col min="5385" max="5385" width="11.5703125" style="816" customWidth="1"/>
    <col min="5386" max="5386" width="11.28515625" style="816" customWidth="1"/>
    <col min="5387" max="5631" width="9.140625" style="816"/>
    <col min="5632" max="5632" width="5.140625" style="816" customWidth="1"/>
    <col min="5633" max="5633" width="23.85546875" style="816" customWidth="1"/>
    <col min="5634" max="5634" width="11.85546875" style="816" customWidth="1"/>
    <col min="5635" max="5635" width="14.28515625" style="816" customWidth="1"/>
    <col min="5636" max="5636" width="13.28515625" style="816" customWidth="1"/>
    <col min="5637" max="5637" width="9.42578125" style="816" customWidth="1"/>
    <col min="5638" max="5638" width="18.28515625" style="816" customWidth="1"/>
    <col min="5639" max="5639" width="12.85546875" style="816" customWidth="1"/>
    <col min="5640" max="5640" width="10.28515625" style="816" customWidth="1"/>
    <col min="5641" max="5641" width="11.5703125" style="816" customWidth="1"/>
    <col min="5642" max="5642" width="11.28515625" style="816" customWidth="1"/>
    <col min="5643" max="5887" width="9.140625" style="816"/>
    <col min="5888" max="5888" width="5.140625" style="816" customWidth="1"/>
    <col min="5889" max="5889" width="23.85546875" style="816" customWidth="1"/>
    <col min="5890" max="5890" width="11.85546875" style="816" customWidth="1"/>
    <col min="5891" max="5891" width="14.28515625" style="816" customWidth="1"/>
    <col min="5892" max="5892" width="13.28515625" style="816" customWidth="1"/>
    <col min="5893" max="5893" width="9.42578125" style="816" customWidth="1"/>
    <col min="5894" max="5894" width="18.28515625" style="816" customWidth="1"/>
    <col min="5895" max="5895" width="12.85546875" style="816" customWidth="1"/>
    <col min="5896" max="5896" width="10.28515625" style="816" customWidth="1"/>
    <col min="5897" max="5897" width="11.5703125" style="816" customWidth="1"/>
    <col min="5898" max="5898" width="11.28515625" style="816" customWidth="1"/>
    <col min="5899" max="6143" width="9.140625" style="816"/>
    <col min="6144" max="6144" width="5.140625" style="816" customWidth="1"/>
    <col min="6145" max="6145" width="23.85546875" style="816" customWidth="1"/>
    <col min="6146" max="6146" width="11.85546875" style="816" customWidth="1"/>
    <col min="6147" max="6147" width="14.28515625" style="816" customWidth="1"/>
    <col min="6148" max="6148" width="13.28515625" style="816" customWidth="1"/>
    <col min="6149" max="6149" width="9.42578125" style="816" customWidth="1"/>
    <col min="6150" max="6150" width="18.28515625" style="816" customWidth="1"/>
    <col min="6151" max="6151" width="12.85546875" style="816" customWidth="1"/>
    <col min="6152" max="6152" width="10.28515625" style="816" customWidth="1"/>
    <col min="6153" max="6153" width="11.5703125" style="816" customWidth="1"/>
    <col min="6154" max="6154" width="11.28515625" style="816" customWidth="1"/>
    <col min="6155" max="6399" width="9.140625" style="816"/>
    <col min="6400" max="6400" width="5.140625" style="816" customWidth="1"/>
    <col min="6401" max="6401" width="23.85546875" style="816" customWidth="1"/>
    <col min="6402" max="6402" width="11.85546875" style="816" customWidth="1"/>
    <col min="6403" max="6403" width="14.28515625" style="816" customWidth="1"/>
    <col min="6404" max="6404" width="13.28515625" style="816" customWidth="1"/>
    <col min="6405" max="6405" width="9.42578125" style="816" customWidth="1"/>
    <col min="6406" max="6406" width="18.28515625" style="816" customWidth="1"/>
    <col min="6407" max="6407" width="12.85546875" style="816" customWidth="1"/>
    <col min="6408" max="6408" width="10.28515625" style="816" customWidth="1"/>
    <col min="6409" max="6409" width="11.5703125" style="816" customWidth="1"/>
    <col min="6410" max="6410" width="11.28515625" style="816" customWidth="1"/>
    <col min="6411" max="6655" width="9.140625" style="816"/>
    <col min="6656" max="6656" width="5.140625" style="816" customWidth="1"/>
    <col min="6657" max="6657" width="23.85546875" style="816" customWidth="1"/>
    <col min="6658" max="6658" width="11.85546875" style="816" customWidth="1"/>
    <col min="6659" max="6659" width="14.28515625" style="816" customWidth="1"/>
    <col min="6660" max="6660" width="13.28515625" style="816" customWidth="1"/>
    <col min="6661" max="6661" width="9.42578125" style="816" customWidth="1"/>
    <col min="6662" max="6662" width="18.28515625" style="816" customWidth="1"/>
    <col min="6663" max="6663" width="12.85546875" style="816" customWidth="1"/>
    <col min="6664" max="6664" width="10.28515625" style="816" customWidth="1"/>
    <col min="6665" max="6665" width="11.5703125" style="816" customWidth="1"/>
    <col min="6666" max="6666" width="11.28515625" style="816" customWidth="1"/>
    <col min="6667" max="6911" width="9.140625" style="816"/>
    <col min="6912" max="6912" width="5.140625" style="816" customWidth="1"/>
    <col min="6913" max="6913" width="23.85546875" style="816" customWidth="1"/>
    <col min="6914" max="6914" width="11.85546875" style="816" customWidth="1"/>
    <col min="6915" max="6915" width="14.28515625" style="816" customWidth="1"/>
    <col min="6916" max="6916" width="13.28515625" style="816" customWidth="1"/>
    <col min="6917" max="6917" width="9.42578125" style="816" customWidth="1"/>
    <col min="6918" max="6918" width="18.28515625" style="816" customWidth="1"/>
    <col min="6919" max="6919" width="12.85546875" style="816" customWidth="1"/>
    <col min="6920" max="6920" width="10.28515625" style="816" customWidth="1"/>
    <col min="6921" max="6921" width="11.5703125" style="816" customWidth="1"/>
    <col min="6922" max="6922" width="11.28515625" style="816" customWidth="1"/>
    <col min="6923" max="7167" width="9.140625" style="816"/>
    <col min="7168" max="7168" width="5.140625" style="816" customWidth="1"/>
    <col min="7169" max="7169" width="23.85546875" style="816" customWidth="1"/>
    <col min="7170" max="7170" width="11.85546875" style="816" customWidth="1"/>
    <col min="7171" max="7171" width="14.28515625" style="816" customWidth="1"/>
    <col min="7172" max="7172" width="13.28515625" style="816" customWidth="1"/>
    <col min="7173" max="7173" width="9.42578125" style="816" customWidth="1"/>
    <col min="7174" max="7174" width="18.28515625" style="816" customWidth="1"/>
    <col min="7175" max="7175" width="12.85546875" style="816" customWidth="1"/>
    <col min="7176" max="7176" width="10.28515625" style="816" customWidth="1"/>
    <col min="7177" max="7177" width="11.5703125" style="816" customWidth="1"/>
    <col min="7178" max="7178" width="11.28515625" style="816" customWidth="1"/>
    <col min="7179" max="7423" width="9.140625" style="816"/>
    <col min="7424" max="7424" width="5.140625" style="816" customWidth="1"/>
    <col min="7425" max="7425" width="23.85546875" style="816" customWidth="1"/>
    <col min="7426" max="7426" width="11.85546875" style="816" customWidth="1"/>
    <col min="7427" max="7427" width="14.28515625" style="816" customWidth="1"/>
    <col min="7428" max="7428" width="13.28515625" style="816" customWidth="1"/>
    <col min="7429" max="7429" width="9.42578125" style="816" customWidth="1"/>
    <col min="7430" max="7430" width="18.28515625" style="816" customWidth="1"/>
    <col min="7431" max="7431" width="12.85546875" style="816" customWidth="1"/>
    <col min="7432" max="7432" width="10.28515625" style="816" customWidth="1"/>
    <col min="7433" max="7433" width="11.5703125" style="816" customWidth="1"/>
    <col min="7434" max="7434" width="11.28515625" style="816" customWidth="1"/>
    <col min="7435" max="7679" width="9.140625" style="816"/>
    <col min="7680" max="7680" width="5.140625" style="816" customWidth="1"/>
    <col min="7681" max="7681" width="23.85546875" style="816" customWidth="1"/>
    <col min="7682" max="7682" width="11.85546875" style="816" customWidth="1"/>
    <col min="7683" max="7683" width="14.28515625" style="816" customWidth="1"/>
    <col min="7684" max="7684" width="13.28515625" style="816" customWidth="1"/>
    <col min="7685" max="7685" width="9.42578125" style="816" customWidth="1"/>
    <col min="7686" max="7686" width="18.28515625" style="816" customWidth="1"/>
    <col min="7687" max="7687" width="12.85546875" style="816" customWidth="1"/>
    <col min="7688" max="7688" width="10.28515625" style="816" customWidth="1"/>
    <col min="7689" max="7689" width="11.5703125" style="816" customWidth="1"/>
    <col min="7690" max="7690" width="11.28515625" style="816" customWidth="1"/>
    <col min="7691" max="7935" width="9.140625" style="816"/>
    <col min="7936" max="7936" width="5.140625" style="816" customWidth="1"/>
    <col min="7937" max="7937" width="23.85546875" style="816" customWidth="1"/>
    <col min="7938" max="7938" width="11.85546875" style="816" customWidth="1"/>
    <col min="7939" max="7939" width="14.28515625" style="816" customWidth="1"/>
    <col min="7940" max="7940" width="13.28515625" style="816" customWidth="1"/>
    <col min="7941" max="7941" width="9.42578125" style="816" customWidth="1"/>
    <col min="7942" max="7942" width="18.28515625" style="816" customWidth="1"/>
    <col min="7943" max="7943" width="12.85546875" style="816" customWidth="1"/>
    <col min="7944" max="7944" width="10.28515625" style="816" customWidth="1"/>
    <col min="7945" max="7945" width="11.5703125" style="816" customWidth="1"/>
    <col min="7946" max="7946" width="11.28515625" style="816" customWidth="1"/>
    <col min="7947" max="8191" width="9.140625" style="816"/>
    <col min="8192" max="8192" width="5.140625" style="816" customWidth="1"/>
    <col min="8193" max="8193" width="23.85546875" style="816" customWidth="1"/>
    <col min="8194" max="8194" width="11.85546875" style="816" customWidth="1"/>
    <col min="8195" max="8195" width="14.28515625" style="816" customWidth="1"/>
    <col min="8196" max="8196" width="13.28515625" style="816" customWidth="1"/>
    <col min="8197" max="8197" width="9.42578125" style="816" customWidth="1"/>
    <col min="8198" max="8198" width="18.28515625" style="816" customWidth="1"/>
    <col min="8199" max="8199" width="12.85546875" style="816" customWidth="1"/>
    <col min="8200" max="8200" width="10.28515625" style="816" customWidth="1"/>
    <col min="8201" max="8201" width="11.5703125" style="816" customWidth="1"/>
    <col min="8202" max="8202" width="11.28515625" style="816" customWidth="1"/>
    <col min="8203" max="8447" width="9.140625" style="816"/>
    <col min="8448" max="8448" width="5.140625" style="816" customWidth="1"/>
    <col min="8449" max="8449" width="23.85546875" style="816" customWidth="1"/>
    <col min="8450" max="8450" width="11.85546875" style="816" customWidth="1"/>
    <col min="8451" max="8451" width="14.28515625" style="816" customWidth="1"/>
    <col min="8452" max="8452" width="13.28515625" style="816" customWidth="1"/>
    <col min="8453" max="8453" width="9.42578125" style="816" customWidth="1"/>
    <col min="8454" max="8454" width="18.28515625" style="816" customWidth="1"/>
    <col min="8455" max="8455" width="12.85546875" style="816" customWidth="1"/>
    <col min="8456" max="8456" width="10.28515625" style="816" customWidth="1"/>
    <col min="8457" max="8457" width="11.5703125" style="816" customWidth="1"/>
    <col min="8458" max="8458" width="11.28515625" style="816" customWidth="1"/>
    <col min="8459" max="8703" width="9.140625" style="816"/>
    <col min="8704" max="8704" width="5.140625" style="816" customWidth="1"/>
    <col min="8705" max="8705" width="23.85546875" style="816" customWidth="1"/>
    <col min="8706" max="8706" width="11.85546875" style="816" customWidth="1"/>
    <col min="8707" max="8707" width="14.28515625" style="816" customWidth="1"/>
    <col min="8708" max="8708" width="13.28515625" style="816" customWidth="1"/>
    <col min="8709" max="8709" width="9.42578125" style="816" customWidth="1"/>
    <col min="8710" max="8710" width="18.28515625" style="816" customWidth="1"/>
    <col min="8711" max="8711" width="12.85546875" style="816" customWidth="1"/>
    <col min="8712" max="8712" width="10.28515625" style="816" customWidth="1"/>
    <col min="8713" max="8713" width="11.5703125" style="816" customWidth="1"/>
    <col min="8714" max="8714" width="11.28515625" style="816" customWidth="1"/>
    <col min="8715" max="8959" width="9.140625" style="816"/>
    <col min="8960" max="8960" width="5.140625" style="816" customWidth="1"/>
    <col min="8961" max="8961" width="23.85546875" style="816" customWidth="1"/>
    <col min="8962" max="8962" width="11.85546875" style="816" customWidth="1"/>
    <col min="8963" max="8963" width="14.28515625" style="816" customWidth="1"/>
    <col min="8964" max="8964" width="13.28515625" style="816" customWidth="1"/>
    <col min="8965" max="8965" width="9.42578125" style="816" customWidth="1"/>
    <col min="8966" max="8966" width="18.28515625" style="816" customWidth="1"/>
    <col min="8967" max="8967" width="12.85546875" style="816" customWidth="1"/>
    <col min="8968" max="8968" width="10.28515625" style="816" customWidth="1"/>
    <col min="8969" max="8969" width="11.5703125" style="816" customWidth="1"/>
    <col min="8970" max="8970" width="11.28515625" style="816" customWidth="1"/>
    <col min="8971" max="9215" width="9.140625" style="816"/>
    <col min="9216" max="9216" width="5.140625" style="816" customWidth="1"/>
    <col min="9217" max="9217" width="23.85546875" style="816" customWidth="1"/>
    <col min="9218" max="9218" width="11.85546875" style="816" customWidth="1"/>
    <col min="9219" max="9219" width="14.28515625" style="816" customWidth="1"/>
    <col min="9220" max="9220" width="13.28515625" style="816" customWidth="1"/>
    <col min="9221" max="9221" width="9.42578125" style="816" customWidth="1"/>
    <col min="9222" max="9222" width="18.28515625" style="816" customWidth="1"/>
    <col min="9223" max="9223" width="12.85546875" style="816" customWidth="1"/>
    <col min="9224" max="9224" width="10.28515625" style="816" customWidth="1"/>
    <col min="9225" max="9225" width="11.5703125" style="816" customWidth="1"/>
    <col min="9226" max="9226" width="11.28515625" style="816" customWidth="1"/>
    <col min="9227" max="9471" width="9.140625" style="816"/>
    <col min="9472" max="9472" width="5.140625" style="816" customWidth="1"/>
    <col min="9473" max="9473" width="23.85546875" style="816" customWidth="1"/>
    <col min="9474" max="9474" width="11.85546875" style="816" customWidth="1"/>
    <col min="9475" max="9475" width="14.28515625" style="816" customWidth="1"/>
    <col min="9476" max="9476" width="13.28515625" style="816" customWidth="1"/>
    <col min="9477" max="9477" width="9.42578125" style="816" customWidth="1"/>
    <col min="9478" max="9478" width="18.28515625" style="816" customWidth="1"/>
    <col min="9479" max="9479" width="12.85546875" style="816" customWidth="1"/>
    <col min="9480" max="9480" width="10.28515625" style="816" customWidth="1"/>
    <col min="9481" max="9481" width="11.5703125" style="816" customWidth="1"/>
    <col min="9482" max="9482" width="11.28515625" style="816" customWidth="1"/>
    <col min="9483" max="9727" width="9.140625" style="816"/>
    <col min="9728" max="9728" width="5.140625" style="816" customWidth="1"/>
    <col min="9729" max="9729" width="23.85546875" style="816" customWidth="1"/>
    <col min="9730" max="9730" width="11.85546875" style="816" customWidth="1"/>
    <col min="9731" max="9731" width="14.28515625" style="816" customWidth="1"/>
    <col min="9732" max="9732" width="13.28515625" style="816" customWidth="1"/>
    <col min="9733" max="9733" width="9.42578125" style="816" customWidth="1"/>
    <col min="9734" max="9734" width="18.28515625" style="816" customWidth="1"/>
    <col min="9735" max="9735" width="12.85546875" style="816" customWidth="1"/>
    <col min="9736" max="9736" width="10.28515625" style="816" customWidth="1"/>
    <col min="9737" max="9737" width="11.5703125" style="816" customWidth="1"/>
    <col min="9738" max="9738" width="11.28515625" style="816" customWidth="1"/>
    <col min="9739" max="9983" width="9.140625" style="816"/>
    <col min="9984" max="9984" width="5.140625" style="816" customWidth="1"/>
    <col min="9985" max="9985" width="23.85546875" style="816" customWidth="1"/>
    <col min="9986" max="9986" width="11.85546875" style="816" customWidth="1"/>
    <col min="9987" max="9987" width="14.28515625" style="816" customWidth="1"/>
    <col min="9988" max="9988" width="13.28515625" style="816" customWidth="1"/>
    <col min="9989" max="9989" width="9.42578125" style="816" customWidth="1"/>
    <col min="9990" max="9990" width="18.28515625" style="816" customWidth="1"/>
    <col min="9991" max="9991" width="12.85546875" style="816" customWidth="1"/>
    <col min="9992" max="9992" width="10.28515625" style="816" customWidth="1"/>
    <col min="9993" max="9993" width="11.5703125" style="816" customWidth="1"/>
    <col min="9994" max="9994" width="11.28515625" style="816" customWidth="1"/>
    <col min="9995" max="10239" width="9.140625" style="816"/>
    <col min="10240" max="10240" width="5.140625" style="816" customWidth="1"/>
    <col min="10241" max="10241" width="23.85546875" style="816" customWidth="1"/>
    <col min="10242" max="10242" width="11.85546875" style="816" customWidth="1"/>
    <col min="10243" max="10243" width="14.28515625" style="816" customWidth="1"/>
    <col min="10244" max="10244" width="13.28515625" style="816" customWidth="1"/>
    <col min="10245" max="10245" width="9.42578125" style="816" customWidth="1"/>
    <col min="10246" max="10246" width="18.28515625" style="816" customWidth="1"/>
    <col min="10247" max="10247" width="12.85546875" style="816" customWidth="1"/>
    <col min="10248" max="10248" width="10.28515625" style="816" customWidth="1"/>
    <col min="10249" max="10249" width="11.5703125" style="816" customWidth="1"/>
    <col min="10250" max="10250" width="11.28515625" style="816" customWidth="1"/>
    <col min="10251" max="10495" width="9.140625" style="816"/>
    <col min="10496" max="10496" width="5.140625" style="816" customWidth="1"/>
    <col min="10497" max="10497" width="23.85546875" style="816" customWidth="1"/>
    <col min="10498" max="10498" width="11.85546875" style="816" customWidth="1"/>
    <col min="10499" max="10499" width="14.28515625" style="816" customWidth="1"/>
    <col min="10500" max="10500" width="13.28515625" style="816" customWidth="1"/>
    <col min="10501" max="10501" width="9.42578125" style="816" customWidth="1"/>
    <col min="10502" max="10502" width="18.28515625" style="816" customWidth="1"/>
    <col min="10503" max="10503" width="12.85546875" style="816" customWidth="1"/>
    <col min="10504" max="10504" width="10.28515625" style="816" customWidth="1"/>
    <col min="10505" max="10505" width="11.5703125" style="816" customWidth="1"/>
    <col min="10506" max="10506" width="11.28515625" style="816" customWidth="1"/>
    <col min="10507" max="10751" width="9.140625" style="816"/>
    <col min="10752" max="10752" width="5.140625" style="816" customWidth="1"/>
    <col min="10753" max="10753" width="23.85546875" style="816" customWidth="1"/>
    <col min="10754" max="10754" width="11.85546875" style="816" customWidth="1"/>
    <col min="10755" max="10755" width="14.28515625" style="816" customWidth="1"/>
    <col min="10756" max="10756" width="13.28515625" style="816" customWidth="1"/>
    <col min="10757" max="10757" width="9.42578125" style="816" customWidth="1"/>
    <col min="10758" max="10758" width="18.28515625" style="816" customWidth="1"/>
    <col min="10759" max="10759" width="12.85546875" style="816" customWidth="1"/>
    <col min="10760" max="10760" width="10.28515625" style="816" customWidth="1"/>
    <col min="10761" max="10761" width="11.5703125" style="816" customWidth="1"/>
    <col min="10762" max="10762" width="11.28515625" style="816" customWidth="1"/>
    <col min="10763" max="11007" width="9.140625" style="816"/>
    <col min="11008" max="11008" width="5.140625" style="816" customWidth="1"/>
    <col min="11009" max="11009" width="23.85546875" style="816" customWidth="1"/>
    <col min="11010" max="11010" width="11.85546875" style="816" customWidth="1"/>
    <col min="11011" max="11011" width="14.28515625" style="816" customWidth="1"/>
    <col min="11012" max="11012" width="13.28515625" style="816" customWidth="1"/>
    <col min="11013" max="11013" width="9.42578125" style="816" customWidth="1"/>
    <col min="11014" max="11014" width="18.28515625" style="816" customWidth="1"/>
    <col min="11015" max="11015" width="12.85546875" style="816" customWidth="1"/>
    <col min="11016" max="11016" width="10.28515625" style="816" customWidth="1"/>
    <col min="11017" max="11017" width="11.5703125" style="816" customWidth="1"/>
    <col min="11018" max="11018" width="11.28515625" style="816" customWidth="1"/>
    <col min="11019" max="11263" width="9.140625" style="816"/>
    <col min="11264" max="11264" width="5.140625" style="816" customWidth="1"/>
    <col min="11265" max="11265" width="23.85546875" style="816" customWidth="1"/>
    <col min="11266" max="11266" width="11.85546875" style="816" customWidth="1"/>
    <col min="11267" max="11267" width="14.28515625" style="816" customWidth="1"/>
    <col min="11268" max="11268" width="13.28515625" style="816" customWidth="1"/>
    <col min="11269" max="11269" width="9.42578125" style="816" customWidth="1"/>
    <col min="11270" max="11270" width="18.28515625" style="816" customWidth="1"/>
    <col min="11271" max="11271" width="12.85546875" style="816" customWidth="1"/>
    <col min="11272" max="11272" width="10.28515625" style="816" customWidth="1"/>
    <col min="11273" max="11273" width="11.5703125" style="816" customWidth="1"/>
    <col min="11274" max="11274" width="11.28515625" style="816" customWidth="1"/>
    <col min="11275" max="11519" width="9.140625" style="816"/>
    <col min="11520" max="11520" width="5.140625" style="816" customWidth="1"/>
    <col min="11521" max="11521" width="23.85546875" style="816" customWidth="1"/>
    <col min="11522" max="11522" width="11.85546875" style="816" customWidth="1"/>
    <col min="11523" max="11523" width="14.28515625" style="816" customWidth="1"/>
    <col min="11524" max="11524" width="13.28515625" style="816" customWidth="1"/>
    <col min="11525" max="11525" width="9.42578125" style="816" customWidth="1"/>
    <col min="11526" max="11526" width="18.28515625" style="816" customWidth="1"/>
    <col min="11527" max="11527" width="12.85546875" style="816" customWidth="1"/>
    <col min="11528" max="11528" width="10.28515625" style="816" customWidth="1"/>
    <col min="11529" max="11529" width="11.5703125" style="816" customWidth="1"/>
    <col min="11530" max="11530" width="11.28515625" style="816" customWidth="1"/>
    <col min="11531" max="11775" width="9.140625" style="816"/>
    <col min="11776" max="11776" width="5.140625" style="816" customWidth="1"/>
    <col min="11777" max="11777" width="23.85546875" style="816" customWidth="1"/>
    <col min="11778" max="11778" width="11.85546875" style="816" customWidth="1"/>
    <col min="11779" max="11779" width="14.28515625" style="816" customWidth="1"/>
    <col min="11780" max="11780" width="13.28515625" style="816" customWidth="1"/>
    <col min="11781" max="11781" width="9.42578125" style="816" customWidth="1"/>
    <col min="11782" max="11782" width="18.28515625" style="816" customWidth="1"/>
    <col min="11783" max="11783" width="12.85546875" style="816" customWidth="1"/>
    <col min="11784" max="11784" width="10.28515625" style="816" customWidth="1"/>
    <col min="11785" max="11785" width="11.5703125" style="816" customWidth="1"/>
    <col min="11786" max="11786" width="11.28515625" style="816" customWidth="1"/>
    <col min="11787" max="12031" width="9.140625" style="816"/>
    <col min="12032" max="12032" width="5.140625" style="816" customWidth="1"/>
    <col min="12033" max="12033" width="23.85546875" style="816" customWidth="1"/>
    <col min="12034" max="12034" width="11.85546875" style="816" customWidth="1"/>
    <col min="12035" max="12035" width="14.28515625" style="816" customWidth="1"/>
    <col min="12036" max="12036" width="13.28515625" style="816" customWidth="1"/>
    <col min="12037" max="12037" width="9.42578125" style="816" customWidth="1"/>
    <col min="12038" max="12038" width="18.28515625" style="816" customWidth="1"/>
    <col min="12039" max="12039" width="12.85546875" style="816" customWidth="1"/>
    <col min="12040" max="12040" width="10.28515625" style="816" customWidth="1"/>
    <col min="12041" max="12041" width="11.5703125" style="816" customWidth="1"/>
    <col min="12042" max="12042" width="11.28515625" style="816" customWidth="1"/>
    <col min="12043" max="12287" width="9.140625" style="816"/>
    <col min="12288" max="12288" width="5.140625" style="816" customWidth="1"/>
    <col min="12289" max="12289" width="23.85546875" style="816" customWidth="1"/>
    <col min="12290" max="12290" width="11.85546875" style="816" customWidth="1"/>
    <col min="12291" max="12291" width="14.28515625" style="816" customWidth="1"/>
    <col min="12292" max="12292" width="13.28515625" style="816" customWidth="1"/>
    <col min="12293" max="12293" width="9.42578125" style="816" customWidth="1"/>
    <col min="12294" max="12294" width="18.28515625" style="816" customWidth="1"/>
    <col min="12295" max="12295" width="12.85546875" style="816" customWidth="1"/>
    <col min="12296" max="12296" width="10.28515625" style="816" customWidth="1"/>
    <col min="12297" max="12297" width="11.5703125" style="816" customWidth="1"/>
    <col min="12298" max="12298" width="11.28515625" style="816" customWidth="1"/>
    <col min="12299" max="12543" width="9.140625" style="816"/>
    <col min="12544" max="12544" width="5.140625" style="816" customWidth="1"/>
    <col min="12545" max="12545" width="23.85546875" style="816" customWidth="1"/>
    <col min="12546" max="12546" width="11.85546875" style="816" customWidth="1"/>
    <col min="12547" max="12547" width="14.28515625" style="816" customWidth="1"/>
    <col min="12548" max="12548" width="13.28515625" style="816" customWidth="1"/>
    <col min="12549" max="12549" width="9.42578125" style="816" customWidth="1"/>
    <col min="12550" max="12550" width="18.28515625" style="816" customWidth="1"/>
    <col min="12551" max="12551" width="12.85546875" style="816" customWidth="1"/>
    <col min="12552" max="12552" width="10.28515625" style="816" customWidth="1"/>
    <col min="12553" max="12553" width="11.5703125" style="816" customWidth="1"/>
    <col min="12554" max="12554" width="11.28515625" style="816" customWidth="1"/>
    <col min="12555" max="12799" width="9.140625" style="816"/>
    <col min="12800" max="12800" width="5.140625" style="816" customWidth="1"/>
    <col min="12801" max="12801" width="23.85546875" style="816" customWidth="1"/>
    <col min="12802" max="12802" width="11.85546875" style="816" customWidth="1"/>
    <col min="12803" max="12803" width="14.28515625" style="816" customWidth="1"/>
    <col min="12804" max="12804" width="13.28515625" style="816" customWidth="1"/>
    <col min="12805" max="12805" width="9.42578125" style="816" customWidth="1"/>
    <col min="12806" max="12806" width="18.28515625" style="816" customWidth="1"/>
    <col min="12807" max="12807" width="12.85546875" style="816" customWidth="1"/>
    <col min="12808" max="12808" width="10.28515625" style="816" customWidth="1"/>
    <col min="12809" max="12809" width="11.5703125" style="816" customWidth="1"/>
    <col min="12810" max="12810" width="11.28515625" style="816" customWidth="1"/>
    <col min="12811" max="13055" width="9.140625" style="816"/>
    <col min="13056" max="13056" width="5.140625" style="816" customWidth="1"/>
    <col min="13057" max="13057" width="23.85546875" style="816" customWidth="1"/>
    <col min="13058" max="13058" width="11.85546875" style="816" customWidth="1"/>
    <col min="13059" max="13059" width="14.28515625" style="816" customWidth="1"/>
    <col min="13060" max="13060" width="13.28515625" style="816" customWidth="1"/>
    <col min="13061" max="13061" width="9.42578125" style="816" customWidth="1"/>
    <col min="13062" max="13062" width="18.28515625" style="816" customWidth="1"/>
    <col min="13063" max="13063" width="12.85546875" style="816" customWidth="1"/>
    <col min="13064" max="13064" width="10.28515625" style="816" customWidth="1"/>
    <col min="13065" max="13065" width="11.5703125" style="816" customWidth="1"/>
    <col min="13066" max="13066" width="11.28515625" style="816" customWidth="1"/>
    <col min="13067" max="13311" width="9.140625" style="816"/>
    <col min="13312" max="13312" width="5.140625" style="816" customWidth="1"/>
    <col min="13313" max="13313" width="23.85546875" style="816" customWidth="1"/>
    <col min="13314" max="13314" width="11.85546875" style="816" customWidth="1"/>
    <col min="13315" max="13315" width="14.28515625" style="816" customWidth="1"/>
    <col min="13316" max="13316" width="13.28515625" style="816" customWidth="1"/>
    <col min="13317" max="13317" width="9.42578125" style="816" customWidth="1"/>
    <col min="13318" max="13318" width="18.28515625" style="816" customWidth="1"/>
    <col min="13319" max="13319" width="12.85546875" style="816" customWidth="1"/>
    <col min="13320" max="13320" width="10.28515625" style="816" customWidth="1"/>
    <col min="13321" max="13321" width="11.5703125" style="816" customWidth="1"/>
    <col min="13322" max="13322" width="11.28515625" style="816" customWidth="1"/>
    <col min="13323" max="13567" width="9.140625" style="816"/>
    <col min="13568" max="13568" width="5.140625" style="816" customWidth="1"/>
    <col min="13569" max="13569" width="23.85546875" style="816" customWidth="1"/>
    <col min="13570" max="13570" width="11.85546875" style="816" customWidth="1"/>
    <col min="13571" max="13571" width="14.28515625" style="816" customWidth="1"/>
    <col min="13572" max="13572" width="13.28515625" style="816" customWidth="1"/>
    <col min="13573" max="13573" width="9.42578125" style="816" customWidth="1"/>
    <col min="13574" max="13574" width="18.28515625" style="816" customWidth="1"/>
    <col min="13575" max="13575" width="12.85546875" style="816" customWidth="1"/>
    <col min="13576" max="13576" width="10.28515625" style="816" customWidth="1"/>
    <col min="13577" max="13577" width="11.5703125" style="816" customWidth="1"/>
    <col min="13578" max="13578" width="11.28515625" style="816" customWidth="1"/>
    <col min="13579" max="13823" width="9.140625" style="816"/>
    <col min="13824" max="13824" width="5.140625" style="816" customWidth="1"/>
    <col min="13825" max="13825" width="23.85546875" style="816" customWidth="1"/>
    <col min="13826" max="13826" width="11.85546875" style="816" customWidth="1"/>
    <col min="13827" max="13827" width="14.28515625" style="816" customWidth="1"/>
    <col min="13828" max="13828" width="13.28515625" style="816" customWidth="1"/>
    <col min="13829" max="13829" width="9.42578125" style="816" customWidth="1"/>
    <col min="13830" max="13830" width="18.28515625" style="816" customWidth="1"/>
    <col min="13831" max="13831" width="12.85546875" style="816" customWidth="1"/>
    <col min="13832" max="13832" width="10.28515625" style="816" customWidth="1"/>
    <col min="13833" max="13833" width="11.5703125" style="816" customWidth="1"/>
    <col min="13834" max="13834" width="11.28515625" style="816" customWidth="1"/>
    <col min="13835" max="14079" width="9.140625" style="816"/>
    <col min="14080" max="14080" width="5.140625" style="816" customWidth="1"/>
    <col min="14081" max="14081" width="23.85546875" style="816" customWidth="1"/>
    <col min="14082" max="14082" width="11.85546875" style="816" customWidth="1"/>
    <col min="14083" max="14083" width="14.28515625" style="816" customWidth="1"/>
    <col min="14084" max="14084" width="13.28515625" style="816" customWidth="1"/>
    <col min="14085" max="14085" width="9.42578125" style="816" customWidth="1"/>
    <col min="14086" max="14086" width="18.28515625" style="816" customWidth="1"/>
    <col min="14087" max="14087" width="12.85546875" style="816" customWidth="1"/>
    <col min="14088" max="14088" width="10.28515625" style="816" customWidth="1"/>
    <col min="14089" max="14089" width="11.5703125" style="816" customWidth="1"/>
    <col min="14090" max="14090" width="11.28515625" style="816" customWidth="1"/>
    <col min="14091" max="14335" width="9.140625" style="816"/>
    <col min="14336" max="14336" width="5.140625" style="816" customWidth="1"/>
    <col min="14337" max="14337" width="23.85546875" style="816" customWidth="1"/>
    <col min="14338" max="14338" width="11.85546875" style="816" customWidth="1"/>
    <col min="14339" max="14339" width="14.28515625" style="816" customWidth="1"/>
    <col min="14340" max="14340" width="13.28515625" style="816" customWidth="1"/>
    <col min="14341" max="14341" width="9.42578125" style="816" customWidth="1"/>
    <col min="14342" max="14342" width="18.28515625" style="816" customWidth="1"/>
    <col min="14343" max="14343" width="12.85546875" style="816" customWidth="1"/>
    <col min="14344" max="14344" width="10.28515625" style="816" customWidth="1"/>
    <col min="14345" max="14345" width="11.5703125" style="816" customWidth="1"/>
    <col min="14346" max="14346" width="11.28515625" style="816" customWidth="1"/>
    <col min="14347" max="14591" width="9.140625" style="816"/>
    <col min="14592" max="14592" width="5.140625" style="816" customWidth="1"/>
    <col min="14593" max="14593" width="23.85546875" style="816" customWidth="1"/>
    <col min="14594" max="14594" width="11.85546875" style="816" customWidth="1"/>
    <col min="14595" max="14595" width="14.28515625" style="816" customWidth="1"/>
    <col min="14596" max="14596" width="13.28515625" style="816" customWidth="1"/>
    <col min="14597" max="14597" width="9.42578125" style="816" customWidth="1"/>
    <col min="14598" max="14598" width="18.28515625" style="816" customWidth="1"/>
    <col min="14599" max="14599" width="12.85546875" style="816" customWidth="1"/>
    <col min="14600" max="14600" width="10.28515625" style="816" customWidth="1"/>
    <col min="14601" max="14601" width="11.5703125" style="816" customWidth="1"/>
    <col min="14602" max="14602" width="11.28515625" style="816" customWidth="1"/>
    <col min="14603" max="14847" width="9.140625" style="816"/>
    <col min="14848" max="14848" width="5.140625" style="816" customWidth="1"/>
    <col min="14849" max="14849" width="23.85546875" style="816" customWidth="1"/>
    <col min="14850" max="14850" width="11.85546875" style="816" customWidth="1"/>
    <col min="14851" max="14851" width="14.28515625" style="816" customWidth="1"/>
    <col min="14852" max="14852" width="13.28515625" style="816" customWidth="1"/>
    <col min="14853" max="14853" width="9.42578125" style="816" customWidth="1"/>
    <col min="14854" max="14854" width="18.28515625" style="816" customWidth="1"/>
    <col min="14855" max="14855" width="12.85546875" style="816" customWidth="1"/>
    <col min="14856" max="14856" width="10.28515625" style="816" customWidth="1"/>
    <col min="14857" max="14857" width="11.5703125" style="816" customWidth="1"/>
    <col min="14858" max="14858" width="11.28515625" style="816" customWidth="1"/>
    <col min="14859" max="15103" width="9.140625" style="816"/>
    <col min="15104" max="15104" width="5.140625" style="816" customWidth="1"/>
    <col min="15105" max="15105" width="23.85546875" style="816" customWidth="1"/>
    <col min="15106" max="15106" width="11.85546875" style="816" customWidth="1"/>
    <col min="15107" max="15107" width="14.28515625" style="816" customWidth="1"/>
    <col min="15108" max="15108" width="13.28515625" style="816" customWidth="1"/>
    <col min="15109" max="15109" width="9.42578125" style="816" customWidth="1"/>
    <col min="15110" max="15110" width="18.28515625" style="816" customWidth="1"/>
    <col min="15111" max="15111" width="12.85546875" style="816" customWidth="1"/>
    <col min="15112" max="15112" width="10.28515625" style="816" customWidth="1"/>
    <col min="15113" max="15113" width="11.5703125" style="816" customWidth="1"/>
    <col min="15114" max="15114" width="11.28515625" style="816" customWidth="1"/>
    <col min="15115" max="15359" width="9.140625" style="816"/>
    <col min="15360" max="15360" width="5.140625" style="816" customWidth="1"/>
    <col min="15361" max="15361" width="23.85546875" style="816" customWidth="1"/>
    <col min="15362" max="15362" width="11.85546875" style="816" customWidth="1"/>
    <col min="15363" max="15363" width="14.28515625" style="816" customWidth="1"/>
    <col min="15364" max="15364" width="13.28515625" style="816" customWidth="1"/>
    <col min="15365" max="15365" width="9.42578125" style="816" customWidth="1"/>
    <col min="15366" max="15366" width="18.28515625" style="816" customWidth="1"/>
    <col min="15367" max="15367" width="12.85546875" style="816" customWidth="1"/>
    <col min="15368" max="15368" width="10.28515625" style="816" customWidth="1"/>
    <col min="15369" max="15369" width="11.5703125" style="816" customWidth="1"/>
    <col min="15370" max="15370" width="11.28515625" style="816" customWidth="1"/>
    <col min="15371" max="15615" width="9.140625" style="816"/>
    <col min="15616" max="15616" width="5.140625" style="816" customWidth="1"/>
    <col min="15617" max="15617" width="23.85546875" style="816" customWidth="1"/>
    <col min="15618" max="15618" width="11.85546875" style="816" customWidth="1"/>
    <col min="15619" max="15619" width="14.28515625" style="816" customWidth="1"/>
    <col min="15620" max="15620" width="13.28515625" style="816" customWidth="1"/>
    <col min="15621" max="15621" width="9.42578125" style="816" customWidth="1"/>
    <col min="15622" max="15622" width="18.28515625" style="816" customWidth="1"/>
    <col min="15623" max="15623" width="12.85546875" style="816" customWidth="1"/>
    <col min="15624" max="15624" width="10.28515625" style="816" customWidth="1"/>
    <col min="15625" max="15625" width="11.5703125" style="816" customWidth="1"/>
    <col min="15626" max="15626" width="11.28515625" style="816" customWidth="1"/>
    <col min="15627" max="15871" width="9.140625" style="816"/>
    <col min="15872" max="15872" width="5.140625" style="816" customWidth="1"/>
    <col min="15873" max="15873" width="23.85546875" style="816" customWidth="1"/>
    <col min="15874" max="15874" width="11.85546875" style="816" customWidth="1"/>
    <col min="15875" max="15875" width="14.28515625" style="816" customWidth="1"/>
    <col min="15876" max="15876" width="13.28515625" style="816" customWidth="1"/>
    <col min="15877" max="15877" width="9.42578125" style="816" customWidth="1"/>
    <col min="15878" max="15878" width="18.28515625" style="816" customWidth="1"/>
    <col min="15879" max="15879" width="12.85546875" style="816" customWidth="1"/>
    <col min="15880" max="15880" width="10.28515625" style="816" customWidth="1"/>
    <col min="15881" max="15881" width="11.5703125" style="816" customWidth="1"/>
    <col min="15882" max="15882" width="11.28515625" style="816" customWidth="1"/>
    <col min="15883" max="16127" width="9.140625" style="816"/>
    <col min="16128" max="16128" width="5.140625" style="816" customWidth="1"/>
    <col min="16129" max="16129" width="23.85546875" style="816" customWidth="1"/>
    <col min="16130" max="16130" width="11.85546875" style="816" customWidth="1"/>
    <col min="16131" max="16131" width="14.28515625" style="816" customWidth="1"/>
    <col min="16132" max="16132" width="13.28515625" style="816" customWidth="1"/>
    <col min="16133" max="16133" width="9.42578125" style="816" customWidth="1"/>
    <col min="16134" max="16134" width="18.28515625" style="816" customWidth="1"/>
    <col min="16135" max="16135" width="12.85546875" style="816" customWidth="1"/>
    <col min="16136" max="16136" width="10.28515625" style="816" customWidth="1"/>
    <col min="16137" max="16137" width="11.5703125" style="816" customWidth="1"/>
    <col min="16138" max="16138" width="11.28515625" style="816" customWidth="1"/>
    <col min="16139" max="16384" width="9.140625" style="816"/>
  </cols>
  <sheetData>
    <row r="1" spans="1:12" ht="20.25" customHeight="1">
      <c r="A1" s="1180" t="s">
        <v>1789</v>
      </c>
      <c r="B1" s="1180"/>
      <c r="C1" s="1180"/>
      <c r="D1" s="1180"/>
      <c r="E1" s="1180"/>
      <c r="F1" s="1180"/>
    </row>
    <row r="2" spans="1:12" ht="18" customHeight="1">
      <c r="A2" s="1180" t="s">
        <v>1790</v>
      </c>
      <c r="B2" s="1180"/>
      <c r="C2" s="1180"/>
      <c r="D2" s="1180"/>
      <c r="E2" s="1180"/>
      <c r="F2" s="1180"/>
      <c r="G2" s="818"/>
    </row>
    <row r="3" spans="1:12" ht="18" customHeight="1">
      <c r="A3" s="1180" t="s">
        <v>1791</v>
      </c>
      <c r="B3" s="1180"/>
      <c r="C3" s="1180"/>
      <c r="D3" s="1180"/>
      <c r="E3" s="1180"/>
      <c r="F3" s="1180"/>
      <c r="G3" s="818"/>
    </row>
    <row r="4" spans="1:12" ht="14.25" customHeight="1">
      <c r="A4" s="1280" t="s">
        <v>1792</v>
      </c>
      <c r="B4" s="1281"/>
      <c r="C4" s="1281"/>
      <c r="D4" s="1281"/>
      <c r="E4" s="1281"/>
      <c r="F4" s="1281"/>
      <c r="G4" s="1282"/>
    </row>
    <row r="5" spans="1:12" ht="14.25" customHeight="1">
      <c r="A5" s="1280" t="s">
        <v>1793</v>
      </c>
      <c r="B5" s="1280"/>
      <c r="C5" s="1280"/>
      <c r="D5" s="1280"/>
      <c r="E5" s="1280"/>
      <c r="F5" s="1280"/>
      <c r="G5" s="1282"/>
    </row>
    <row r="6" spans="1:12" ht="29.25" customHeight="1">
      <c r="A6" s="1181"/>
      <c r="B6" s="1181"/>
      <c r="F6" s="819" t="s">
        <v>1794</v>
      </c>
      <c r="G6" s="820"/>
    </row>
    <row r="7" spans="1:12" ht="18" hidden="1" customHeight="1">
      <c r="A7" s="821"/>
      <c r="B7" s="822" t="s">
        <v>1795</v>
      </c>
    </row>
    <row r="8" spans="1:12" ht="18" hidden="1" customHeight="1">
      <c r="A8" s="821"/>
      <c r="B8" s="822" t="s">
        <v>1796</v>
      </c>
    </row>
    <row r="9" spans="1:12" ht="18" hidden="1" customHeight="1">
      <c r="A9" s="821"/>
      <c r="B9" s="822" t="s">
        <v>1797</v>
      </c>
    </row>
    <row r="10" spans="1:12" s="824" customFormat="1" ht="12" hidden="1">
      <c r="A10" s="823"/>
      <c r="J10" s="825"/>
    </row>
    <row r="11" spans="1:12" s="824" customFormat="1" ht="25.5" customHeight="1">
      <c r="A11" s="1178" t="s">
        <v>179</v>
      </c>
      <c r="B11" s="1178" t="s">
        <v>180</v>
      </c>
      <c r="C11" s="1178" t="s">
        <v>1798</v>
      </c>
      <c r="D11" s="1178"/>
      <c r="E11" s="1178"/>
      <c r="F11" s="1178" t="s">
        <v>723</v>
      </c>
      <c r="G11" s="826"/>
      <c r="J11" s="825"/>
    </row>
    <row r="12" spans="1:12" s="824" customFormat="1" ht="60.75" customHeight="1">
      <c r="A12" s="1178"/>
      <c r="B12" s="1178"/>
      <c r="C12" s="827" t="s">
        <v>1799</v>
      </c>
      <c r="D12" s="827" t="s">
        <v>1800</v>
      </c>
      <c r="E12" s="827" t="s">
        <v>1801</v>
      </c>
      <c r="F12" s="1178"/>
      <c r="G12" s="826"/>
      <c r="J12" s="825"/>
    </row>
    <row r="13" spans="1:12" s="833" customFormat="1" ht="34.5" customHeight="1">
      <c r="A13" s="828" t="s">
        <v>14</v>
      </c>
      <c r="B13" s="829" t="s">
        <v>1802</v>
      </c>
      <c r="C13" s="830">
        <f>SUM(C14:C26)</f>
        <v>165853.09999999998</v>
      </c>
      <c r="D13" s="830">
        <f>SUM(D14:D26)</f>
        <v>163437.09999999998</v>
      </c>
      <c r="E13" s="830">
        <f>SUM(E14:E26)</f>
        <v>2416</v>
      </c>
      <c r="F13" s="831"/>
      <c r="G13" s="832">
        <v>4500</v>
      </c>
      <c r="I13" s="834">
        <f>SUM(D13:E13)</f>
        <v>165853.09999999998</v>
      </c>
      <c r="J13" s="835" t="e">
        <f>C13-#REF!</f>
        <v>#REF!</v>
      </c>
    </row>
    <row r="14" spans="1:12" s="824" customFormat="1" ht="37.5" customHeight="1">
      <c r="A14" s="836">
        <v>1</v>
      </c>
      <c r="B14" s="839" t="s">
        <v>1803</v>
      </c>
      <c r="C14" s="838">
        <f t="shared" ref="C14:C26" si="0">SUM(D14:E14)</f>
        <v>24782.400000000001</v>
      </c>
      <c r="D14" s="838">
        <v>24446.400000000001</v>
      </c>
      <c r="E14" s="838">
        <v>336</v>
      </c>
      <c r="F14" s="1283"/>
      <c r="G14" s="1284">
        <f>(D14+E14)*1.5%</f>
        <v>371.73599999999999</v>
      </c>
      <c r="H14" s="1285">
        <f t="shared" ref="H14:H26" si="1">C14*1.3%</f>
        <v>322.17120000000006</v>
      </c>
      <c r="I14" s="1285">
        <v>336.85893723849381</v>
      </c>
      <c r="J14" s="825" t="e">
        <f>#REF!/6</f>
        <v>#REF!</v>
      </c>
      <c r="K14" s="1286">
        <f>D14+E14</f>
        <v>24782.400000000001</v>
      </c>
      <c r="L14" s="1286" t="e">
        <f>K14+#REF!</f>
        <v>#REF!</v>
      </c>
    </row>
    <row r="15" spans="1:12" s="824" customFormat="1" ht="24.75" customHeight="1">
      <c r="A15" s="836">
        <v>2</v>
      </c>
      <c r="B15" s="839" t="s">
        <v>1804</v>
      </c>
      <c r="C15" s="838">
        <f t="shared" si="0"/>
        <v>14512.8</v>
      </c>
      <c r="D15" s="838">
        <v>14298.8</v>
      </c>
      <c r="E15" s="838">
        <v>214</v>
      </c>
      <c r="F15" s="1287"/>
      <c r="G15" s="1284">
        <f t="shared" ref="G15:G30" si="2">(D15+E15)*1.5%</f>
        <v>217.69199999999998</v>
      </c>
      <c r="H15" s="1285">
        <f t="shared" si="1"/>
        <v>188.66640000000001</v>
      </c>
      <c r="I15" s="1285">
        <v>239.72783263598336</v>
      </c>
      <c r="J15" s="825" t="e">
        <f>#REF!/3</f>
        <v>#REF!</v>
      </c>
    </row>
    <row r="16" spans="1:12" s="824" customFormat="1" ht="24.75" customHeight="1">
      <c r="A16" s="836">
        <v>3</v>
      </c>
      <c r="B16" s="839" t="s">
        <v>1805</v>
      </c>
      <c r="C16" s="838">
        <f t="shared" si="0"/>
        <v>20599.099999999999</v>
      </c>
      <c r="D16" s="838">
        <v>20295.099999999999</v>
      </c>
      <c r="E16" s="838">
        <v>304</v>
      </c>
      <c r="F16" s="1287"/>
      <c r="G16" s="1284">
        <f t="shared" si="2"/>
        <v>308.98649999999998</v>
      </c>
      <c r="H16" s="1285">
        <f t="shared" si="1"/>
        <v>267.78829999999999</v>
      </c>
      <c r="I16" s="1285">
        <v>384.39117991631809</v>
      </c>
      <c r="J16" s="825" t="e">
        <f>#REF!/6</f>
        <v>#REF!</v>
      </c>
    </row>
    <row r="17" spans="1:10" s="824" customFormat="1" ht="24.75" customHeight="1">
      <c r="A17" s="836">
        <v>4</v>
      </c>
      <c r="B17" s="839" t="s">
        <v>1806</v>
      </c>
      <c r="C17" s="838">
        <f t="shared" si="0"/>
        <v>3121</v>
      </c>
      <c r="D17" s="838">
        <v>3075</v>
      </c>
      <c r="E17" s="838">
        <v>46</v>
      </c>
      <c r="F17" s="1287"/>
      <c r="G17" s="1284">
        <f t="shared" si="2"/>
        <v>46.814999999999998</v>
      </c>
      <c r="H17" s="1285">
        <f t="shared" si="1"/>
        <v>40.573</v>
      </c>
      <c r="I17" s="1285">
        <v>41.332384937238501</v>
      </c>
      <c r="J17" s="825" t="e">
        <f>#REF!/6</f>
        <v>#REF!</v>
      </c>
    </row>
    <row r="18" spans="1:10" s="824" customFormat="1" ht="24.75" customHeight="1">
      <c r="A18" s="836">
        <v>5</v>
      </c>
      <c r="B18" s="839" t="s">
        <v>1807</v>
      </c>
      <c r="C18" s="838">
        <f t="shared" si="0"/>
        <v>7021.8</v>
      </c>
      <c r="D18" s="838">
        <v>6918.8</v>
      </c>
      <c r="E18" s="838">
        <v>103</v>
      </c>
      <c r="F18" s="1287" t="s">
        <v>1808</v>
      </c>
      <c r="G18" s="1284">
        <f t="shared" si="2"/>
        <v>105.327</v>
      </c>
      <c r="H18" s="1285">
        <f t="shared" si="1"/>
        <v>91.283400000000015</v>
      </c>
      <c r="I18" s="1285">
        <v>99.197723849372409</v>
      </c>
      <c r="J18" s="825" t="e">
        <f>#REF!/6</f>
        <v>#REF!</v>
      </c>
    </row>
    <row r="19" spans="1:10" s="824" customFormat="1" ht="24.75" customHeight="1">
      <c r="A19" s="836">
        <v>6</v>
      </c>
      <c r="B19" s="839" t="s">
        <v>1809</v>
      </c>
      <c r="C19" s="838">
        <f t="shared" si="0"/>
        <v>18102.099999999999</v>
      </c>
      <c r="D19" s="838">
        <v>17835.099999999999</v>
      </c>
      <c r="E19" s="838">
        <v>267</v>
      </c>
      <c r="F19" s="1287"/>
      <c r="G19" s="1284">
        <f t="shared" si="2"/>
        <v>271.53149999999999</v>
      </c>
      <c r="H19" s="1285">
        <f t="shared" si="1"/>
        <v>235.32730000000001</v>
      </c>
      <c r="I19" s="1285">
        <v>281.06021757322179</v>
      </c>
      <c r="J19" s="825" t="e">
        <f>#REF!/5</f>
        <v>#REF!</v>
      </c>
    </row>
    <row r="20" spans="1:10" s="824" customFormat="1" ht="24.75" customHeight="1">
      <c r="A20" s="836">
        <v>7</v>
      </c>
      <c r="B20" s="839" t="s">
        <v>1810</v>
      </c>
      <c r="C20" s="838">
        <f t="shared" si="0"/>
        <v>11860.1</v>
      </c>
      <c r="D20" s="838">
        <v>11685.1</v>
      </c>
      <c r="E20" s="838">
        <v>175</v>
      </c>
      <c r="F20" s="1287"/>
      <c r="G20" s="1284">
        <f t="shared" si="2"/>
        <v>177.9015</v>
      </c>
      <c r="H20" s="1285">
        <f t="shared" si="1"/>
        <v>154.18130000000002</v>
      </c>
      <c r="I20" s="1285">
        <v>171.52939748953978</v>
      </c>
      <c r="J20" s="825" t="e">
        <f>#REF!/5</f>
        <v>#REF!</v>
      </c>
    </row>
    <row r="21" spans="1:10" s="824" customFormat="1" ht="24.75" customHeight="1">
      <c r="A21" s="836">
        <v>8</v>
      </c>
      <c r="B21" s="839" t="s">
        <v>1811</v>
      </c>
      <c r="C21" s="838">
        <f t="shared" si="0"/>
        <v>0</v>
      </c>
      <c r="D21" s="838"/>
      <c r="E21" s="838"/>
      <c r="F21" s="1287" t="s">
        <v>1812</v>
      </c>
      <c r="G21" s="1284">
        <f t="shared" si="2"/>
        <v>0</v>
      </c>
      <c r="H21" s="1285">
        <f t="shared" si="1"/>
        <v>0</v>
      </c>
      <c r="I21" s="1285">
        <v>0</v>
      </c>
      <c r="J21" s="825" t="e">
        <f>#REF!/6</f>
        <v>#REF!</v>
      </c>
    </row>
    <row r="22" spans="1:10" s="824" customFormat="1" ht="24.75" customHeight="1">
      <c r="A22" s="836">
        <v>9</v>
      </c>
      <c r="B22" s="839" t="s">
        <v>1813</v>
      </c>
      <c r="C22" s="838">
        <f t="shared" si="0"/>
        <v>18570.3</v>
      </c>
      <c r="D22" s="838">
        <v>18296.3</v>
      </c>
      <c r="E22" s="838">
        <v>274</v>
      </c>
      <c r="F22" s="1287"/>
      <c r="G22" s="1284">
        <f t="shared" si="2"/>
        <v>278.55449999999996</v>
      </c>
      <c r="H22" s="1285">
        <f t="shared" si="1"/>
        <v>241.41390000000001</v>
      </c>
      <c r="I22" s="1285">
        <v>247.99430962343104</v>
      </c>
      <c r="J22" s="825" t="e">
        <f>#REF!/6</f>
        <v>#REF!</v>
      </c>
    </row>
    <row r="23" spans="1:10" s="824" customFormat="1" ht="24.75" customHeight="1">
      <c r="A23" s="836">
        <v>10</v>
      </c>
      <c r="B23" s="839" t="s">
        <v>1814</v>
      </c>
      <c r="C23" s="838">
        <f t="shared" si="0"/>
        <v>12484.1</v>
      </c>
      <c r="D23" s="838">
        <v>12300.1</v>
      </c>
      <c r="E23" s="838">
        <v>184</v>
      </c>
      <c r="F23" s="1287"/>
      <c r="G23" s="1284">
        <f t="shared" si="2"/>
        <v>187.26150000000001</v>
      </c>
      <c r="H23" s="1285">
        <f t="shared" si="1"/>
        <v>162.29330000000002</v>
      </c>
      <c r="I23" s="1285">
        <v>212.86178242677829</v>
      </c>
      <c r="J23" s="825" t="e">
        <f>#REF!/6</f>
        <v>#REF!</v>
      </c>
    </row>
    <row r="24" spans="1:10" s="824" customFormat="1" ht="24.75" customHeight="1">
      <c r="A24" s="836">
        <v>11</v>
      </c>
      <c r="B24" s="839" t="s">
        <v>1815</v>
      </c>
      <c r="C24" s="838">
        <f t="shared" si="0"/>
        <v>0</v>
      </c>
      <c r="D24" s="838"/>
      <c r="E24" s="838"/>
      <c r="F24" s="1287" t="s">
        <v>1812</v>
      </c>
      <c r="G24" s="1284">
        <f t="shared" si="2"/>
        <v>0</v>
      </c>
      <c r="H24" s="1285">
        <f t="shared" si="1"/>
        <v>0</v>
      </c>
      <c r="I24" s="1285">
        <v>0</v>
      </c>
      <c r="J24" s="825" t="e">
        <f>#REF!/6</f>
        <v>#REF!</v>
      </c>
    </row>
    <row r="25" spans="1:10" s="824" customFormat="1" ht="24.75" customHeight="1">
      <c r="A25" s="836">
        <v>12</v>
      </c>
      <c r="B25" s="839" t="s">
        <v>1816</v>
      </c>
      <c r="C25" s="838">
        <f t="shared" si="0"/>
        <v>23407.599999999999</v>
      </c>
      <c r="D25" s="838">
        <v>23062.6</v>
      </c>
      <c r="E25" s="838">
        <v>345</v>
      </c>
      <c r="F25" s="1287"/>
      <c r="G25" s="1284">
        <f t="shared" si="2"/>
        <v>351.11399999999998</v>
      </c>
      <c r="H25" s="1285">
        <f t="shared" si="1"/>
        <v>304.29880000000003</v>
      </c>
      <c r="I25" s="1285">
        <v>309.9928870292888</v>
      </c>
      <c r="J25" s="825" t="e">
        <f>#REF!/6</f>
        <v>#REF!</v>
      </c>
    </row>
    <row r="26" spans="1:10" ht="24.75" customHeight="1">
      <c r="A26" s="836">
        <v>13</v>
      </c>
      <c r="B26" s="839" t="s">
        <v>1817</v>
      </c>
      <c r="C26" s="838">
        <f t="shared" si="0"/>
        <v>11391.8</v>
      </c>
      <c r="D26" s="838">
        <v>11223.8</v>
      </c>
      <c r="E26" s="838">
        <v>168</v>
      </c>
      <c r="F26" s="1287"/>
      <c r="G26" s="1284">
        <f t="shared" si="2"/>
        <v>170.87699999999998</v>
      </c>
      <c r="H26" s="1285">
        <f t="shared" si="1"/>
        <v>148.0934</v>
      </c>
      <c r="I26" s="1288">
        <v>144.66334728033476</v>
      </c>
      <c r="J26" s="825" t="e">
        <f>#REF!/6</f>
        <v>#REF!</v>
      </c>
    </row>
    <row r="27" spans="1:10" s="840" customFormat="1" ht="25.5" customHeight="1">
      <c r="A27" s="828" t="s">
        <v>19</v>
      </c>
      <c r="B27" s="1289" t="s">
        <v>1818</v>
      </c>
      <c r="C27" s="830">
        <f>SUM(C28:C30)</f>
        <v>42347</v>
      </c>
      <c r="D27" s="830">
        <f>SUM(D28:D30)</f>
        <v>41640</v>
      </c>
      <c r="E27" s="830">
        <f>SUM(E28:E30)</f>
        <v>707</v>
      </c>
      <c r="F27" s="1289"/>
      <c r="G27" s="1284"/>
      <c r="H27" s="1290">
        <f>SUM(H14:H26)</f>
        <v>2156.0903000000003</v>
      </c>
      <c r="I27" s="1290">
        <f>SUM(I14:I26)</f>
        <v>2469.6100000000006</v>
      </c>
      <c r="J27" s="825" t="e">
        <f>#REF!/6</f>
        <v>#REF!</v>
      </c>
    </row>
    <row r="28" spans="1:10" s="840" customFormat="1" ht="22.5" customHeight="1">
      <c r="A28" s="836">
        <v>1</v>
      </c>
      <c r="B28" s="837" t="s">
        <v>1819</v>
      </c>
      <c r="C28" s="838">
        <f>SUM(D28:E28)</f>
        <v>707</v>
      </c>
      <c r="D28" s="838"/>
      <c r="E28" s="838">
        <v>707</v>
      </c>
      <c r="F28" s="839"/>
      <c r="G28" s="1284">
        <f t="shared" si="2"/>
        <v>10.605</v>
      </c>
      <c r="H28" s="1290" t="e">
        <f>#REF!-H27</f>
        <v>#REF!</v>
      </c>
      <c r="I28" s="1290" t="e">
        <f>F28-#REF!</f>
        <v>#REF!</v>
      </c>
      <c r="J28" s="825" t="e">
        <f>#REF!/6</f>
        <v>#REF!</v>
      </c>
    </row>
    <row r="29" spans="1:10" s="840" customFormat="1" ht="39" customHeight="1">
      <c r="A29" s="836">
        <v>2</v>
      </c>
      <c r="B29" s="837" t="s">
        <v>1820</v>
      </c>
      <c r="C29" s="838">
        <f>SUM(D29:E29)</f>
        <v>20820</v>
      </c>
      <c r="D29" s="838">
        <v>20820</v>
      </c>
      <c r="E29" s="838"/>
      <c r="F29" s="839"/>
      <c r="G29" s="1284">
        <f t="shared" si="2"/>
        <v>312.3</v>
      </c>
      <c r="J29" s="825" t="e">
        <f>#REF!/6</f>
        <v>#REF!</v>
      </c>
    </row>
    <row r="30" spans="1:10" s="840" customFormat="1" ht="27" customHeight="1">
      <c r="A30" s="836">
        <v>3</v>
      </c>
      <c r="B30" s="839" t="s">
        <v>1821</v>
      </c>
      <c r="C30" s="838">
        <f>SUM(D30:E30)</f>
        <v>20820</v>
      </c>
      <c r="D30" s="838">
        <v>20820</v>
      </c>
      <c r="E30" s="838"/>
      <c r="F30" s="839"/>
      <c r="G30" s="1284">
        <f t="shared" si="2"/>
        <v>312.3</v>
      </c>
      <c r="I30" s="840">
        <f>111-72</f>
        <v>39</v>
      </c>
      <c r="J30" s="825" t="e">
        <f>#REF!/6</f>
        <v>#REF!</v>
      </c>
    </row>
    <row r="31" spans="1:10" s="844" customFormat="1" ht="23.25" customHeight="1">
      <c r="A31" s="828"/>
      <c r="B31" s="828" t="s">
        <v>1822</v>
      </c>
      <c r="C31" s="841">
        <f>SUM(C13+C27)</f>
        <v>208200.09999999998</v>
      </c>
      <c r="D31" s="841">
        <f>SUM(D13+D27)</f>
        <v>205077.09999999998</v>
      </c>
      <c r="E31" s="841">
        <f>SUM(E13+E27)</f>
        <v>3123</v>
      </c>
      <c r="F31" s="842"/>
      <c r="G31" s="843">
        <f>SUM(G14:G30)</f>
        <v>3123.0015000000003</v>
      </c>
      <c r="J31" s="825" t="e">
        <f>#REF!/6</f>
        <v>#REF!</v>
      </c>
    </row>
    <row r="32" spans="1:10" s="840" customFormat="1" ht="18.75" customHeight="1">
      <c r="A32" s="820"/>
      <c r="J32" s="845"/>
    </row>
    <row r="33" spans="2:6" ht="71.25" hidden="1" customHeight="1">
      <c r="B33" s="1179" t="s">
        <v>1823</v>
      </c>
      <c r="C33" s="1179"/>
      <c r="D33" s="1179"/>
      <c r="E33" s="1179"/>
      <c r="F33" s="1179"/>
    </row>
    <row r="34" spans="2:6" ht="18.75" customHeight="1"/>
    <row r="35" spans="2:6" ht="18.75" customHeight="1"/>
    <row r="36" spans="2:6" ht="18.75" customHeight="1"/>
    <row r="37" spans="2:6" ht="18.75" customHeight="1"/>
    <row r="38" spans="2:6" ht="18.75" customHeight="1"/>
    <row r="39" spans="2:6" ht="18.75" customHeight="1"/>
    <row r="40" spans="2:6" ht="18.75" customHeight="1"/>
    <row r="41" spans="2:6" ht="18.75" customHeight="1"/>
    <row r="42" spans="2:6" ht="18.75" customHeight="1"/>
    <row r="43" spans="2:6" ht="18.75" customHeight="1"/>
  </sheetData>
  <mergeCells count="11">
    <mergeCell ref="A6:B6"/>
    <mergeCell ref="A1:F1"/>
    <mergeCell ref="A2:F2"/>
    <mergeCell ref="A3:F3"/>
    <mergeCell ref="A4:F4"/>
    <mergeCell ref="A5:F5"/>
    <mergeCell ref="A11:A12"/>
    <mergeCell ref="B11:B12"/>
    <mergeCell ref="C11:E11"/>
    <mergeCell ref="F11:F12"/>
    <mergeCell ref="B33:F33"/>
  </mergeCells>
  <printOptions horizontalCentered="1"/>
  <pageMargins left="0.34" right="0.25" top="0.5" bottom="0.5" header="0.05" footer="0.05"/>
  <pageSetup paperSize="9" orientation="portrait" r:id="rId1"/>
  <headerFooter>
    <oddFooter>&amp;C&amp;10Trang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0"/>
  <sheetViews>
    <sheetView showZeros="0" zoomScale="130" zoomScaleNormal="130" workbookViewId="0">
      <selection activeCell="F23" sqref="F23"/>
    </sheetView>
  </sheetViews>
  <sheetFormatPr defaultRowHeight="18.75"/>
  <cols>
    <col min="1" max="1" width="5" style="849" customWidth="1"/>
    <col min="2" max="2" width="31.7109375" style="848" customWidth="1"/>
    <col min="3" max="4" width="7.42578125" style="848" customWidth="1"/>
    <col min="5" max="5" width="7.28515625" style="848" customWidth="1"/>
    <col min="6" max="6" width="6.85546875" style="848" customWidth="1"/>
    <col min="7" max="7" width="7" style="848" customWidth="1"/>
    <col min="8" max="8" width="6.42578125" style="848" customWidth="1"/>
    <col min="9" max="9" width="5.85546875" style="848" customWidth="1"/>
    <col min="10" max="10" width="8.140625" style="848" customWidth="1"/>
    <col min="11" max="247" width="9.140625" style="848"/>
    <col min="248" max="248" width="5.5703125" style="848" customWidth="1"/>
    <col min="249" max="249" width="39.140625" style="848" customWidth="1"/>
    <col min="250" max="254" width="11.28515625" style="848" customWidth="1"/>
    <col min="255" max="503" width="9.140625" style="848"/>
    <col min="504" max="504" width="5.5703125" style="848" customWidth="1"/>
    <col min="505" max="505" width="39.140625" style="848" customWidth="1"/>
    <col min="506" max="510" width="11.28515625" style="848" customWidth="1"/>
    <col min="511" max="759" width="9.140625" style="848"/>
    <col min="760" max="760" width="5.5703125" style="848" customWidth="1"/>
    <col min="761" max="761" width="39.140625" style="848" customWidth="1"/>
    <col min="762" max="766" width="11.28515625" style="848" customWidth="1"/>
    <col min="767" max="1015" width="9.140625" style="848"/>
    <col min="1016" max="1016" width="5.5703125" style="848" customWidth="1"/>
    <col min="1017" max="1017" width="39.140625" style="848" customWidth="1"/>
    <col min="1018" max="1022" width="11.28515625" style="848" customWidth="1"/>
    <col min="1023" max="1271" width="9.140625" style="848"/>
    <col min="1272" max="1272" width="5.5703125" style="848" customWidth="1"/>
    <col min="1273" max="1273" width="39.140625" style="848" customWidth="1"/>
    <col min="1274" max="1278" width="11.28515625" style="848" customWidth="1"/>
    <col min="1279" max="1527" width="9.140625" style="848"/>
    <col min="1528" max="1528" width="5.5703125" style="848" customWidth="1"/>
    <col min="1529" max="1529" width="39.140625" style="848" customWidth="1"/>
    <col min="1530" max="1534" width="11.28515625" style="848" customWidth="1"/>
    <col min="1535" max="1783" width="9.140625" style="848"/>
    <col min="1784" max="1784" width="5.5703125" style="848" customWidth="1"/>
    <col min="1785" max="1785" width="39.140625" style="848" customWidth="1"/>
    <col min="1786" max="1790" width="11.28515625" style="848" customWidth="1"/>
    <col min="1791" max="2039" width="9.140625" style="848"/>
    <col min="2040" max="2040" width="5.5703125" style="848" customWidth="1"/>
    <col min="2041" max="2041" width="39.140625" style="848" customWidth="1"/>
    <col min="2042" max="2046" width="11.28515625" style="848" customWidth="1"/>
    <col min="2047" max="2295" width="9.140625" style="848"/>
    <col min="2296" max="2296" width="5.5703125" style="848" customWidth="1"/>
    <col min="2297" max="2297" width="39.140625" style="848" customWidth="1"/>
    <col min="2298" max="2302" width="11.28515625" style="848" customWidth="1"/>
    <col min="2303" max="2551" width="9.140625" style="848"/>
    <col min="2552" max="2552" width="5.5703125" style="848" customWidth="1"/>
    <col min="2553" max="2553" width="39.140625" style="848" customWidth="1"/>
    <col min="2554" max="2558" width="11.28515625" style="848" customWidth="1"/>
    <col min="2559" max="2807" width="9.140625" style="848"/>
    <col min="2808" max="2808" width="5.5703125" style="848" customWidth="1"/>
    <col min="2809" max="2809" width="39.140625" style="848" customWidth="1"/>
    <col min="2810" max="2814" width="11.28515625" style="848" customWidth="1"/>
    <col min="2815" max="3063" width="9.140625" style="848"/>
    <col min="3064" max="3064" width="5.5703125" style="848" customWidth="1"/>
    <col min="3065" max="3065" width="39.140625" style="848" customWidth="1"/>
    <col min="3066" max="3070" width="11.28515625" style="848" customWidth="1"/>
    <col min="3071" max="3319" width="9.140625" style="848"/>
    <col min="3320" max="3320" width="5.5703125" style="848" customWidth="1"/>
    <col min="3321" max="3321" width="39.140625" style="848" customWidth="1"/>
    <col min="3322" max="3326" width="11.28515625" style="848" customWidth="1"/>
    <col min="3327" max="3575" width="9.140625" style="848"/>
    <col min="3576" max="3576" width="5.5703125" style="848" customWidth="1"/>
    <col min="3577" max="3577" width="39.140625" style="848" customWidth="1"/>
    <col min="3578" max="3582" width="11.28515625" style="848" customWidth="1"/>
    <col min="3583" max="3831" width="9.140625" style="848"/>
    <col min="3832" max="3832" width="5.5703125" style="848" customWidth="1"/>
    <col min="3833" max="3833" width="39.140625" style="848" customWidth="1"/>
    <col min="3834" max="3838" width="11.28515625" style="848" customWidth="1"/>
    <col min="3839" max="4087" width="9.140625" style="848"/>
    <col min="4088" max="4088" width="5.5703125" style="848" customWidth="1"/>
    <col min="4089" max="4089" width="39.140625" style="848" customWidth="1"/>
    <col min="4090" max="4094" width="11.28515625" style="848" customWidth="1"/>
    <col min="4095" max="4343" width="9.140625" style="848"/>
    <col min="4344" max="4344" width="5.5703125" style="848" customWidth="1"/>
    <col min="4345" max="4345" width="39.140625" style="848" customWidth="1"/>
    <col min="4346" max="4350" width="11.28515625" style="848" customWidth="1"/>
    <col min="4351" max="4599" width="9.140625" style="848"/>
    <col min="4600" max="4600" width="5.5703125" style="848" customWidth="1"/>
    <col min="4601" max="4601" width="39.140625" style="848" customWidth="1"/>
    <col min="4602" max="4606" width="11.28515625" style="848" customWidth="1"/>
    <col min="4607" max="4855" width="9.140625" style="848"/>
    <col min="4856" max="4856" width="5.5703125" style="848" customWidth="1"/>
    <col min="4857" max="4857" width="39.140625" style="848" customWidth="1"/>
    <col min="4858" max="4862" width="11.28515625" style="848" customWidth="1"/>
    <col min="4863" max="5111" width="9.140625" style="848"/>
    <col min="5112" max="5112" width="5.5703125" style="848" customWidth="1"/>
    <col min="5113" max="5113" width="39.140625" style="848" customWidth="1"/>
    <col min="5114" max="5118" width="11.28515625" style="848" customWidth="1"/>
    <col min="5119" max="5367" width="9.140625" style="848"/>
    <col min="5368" max="5368" width="5.5703125" style="848" customWidth="1"/>
    <col min="5369" max="5369" width="39.140625" style="848" customWidth="1"/>
    <col min="5370" max="5374" width="11.28515625" style="848" customWidth="1"/>
    <col min="5375" max="5623" width="9.140625" style="848"/>
    <col min="5624" max="5624" width="5.5703125" style="848" customWidth="1"/>
    <col min="5625" max="5625" width="39.140625" style="848" customWidth="1"/>
    <col min="5626" max="5630" width="11.28515625" style="848" customWidth="1"/>
    <col min="5631" max="5879" width="9.140625" style="848"/>
    <col min="5880" max="5880" width="5.5703125" style="848" customWidth="1"/>
    <col min="5881" max="5881" width="39.140625" style="848" customWidth="1"/>
    <col min="5882" max="5886" width="11.28515625" style="848" customWidth="1"/>
    <col min="5887" max="6135" width="9.140625" style="848"/>
    <col min="6136" max="6136" width="5.5703125" style="848" customWidth="1"/>
    <col min="6137" max="6137" width="39.140625" style="848" customWidth="1"/>
    <col min="6138" max="6142" width="11.28515625" style="848" customWidth="1"/>
    <col min="6143" max="6391" width="9.140625" style="848"/>
    <col min="6392" max="6392" width="5.5703125" style="848" customWidth="1"/>
    <col min="6393" max="6393" width="39.140625" style="848" customWidth="1"/>
    <col min="6394" max="6398" width="11.28515625" style="848" customWidth="1"/>
    <col min="6399" max="6647" width="9.140625" style="848"/>
    <col min="6648" max="6648" width="5.5703125" style="848" customWidth="1"/>
    <col min="6649" max="6649" width="39.140625" style="848" customWidth="1"/>
    <col min="6650" max="6654" width="11.28515625" style="848" customWidth="1"/>
    <col min="6655" max="6903" width="9.140625" style="848"/>
    <col min="6904" max="6904" width="5.5703125" style="848" customWidth="1"/>
    <col min="6905" max="6905" width="39.140625" style="848" customWidth="1"/>
    <col min="6906" max="6910" width="11.28515625" style="848" customWidth="1"/>
    <col min="6911" max="7159" width="9.140625" style="848"/>
    <col min="7160" max="7160" width="5.5703125" style="848" customWidth="1"/>
    <col min="7161" max="7161" width="39.140625" style="848" customWidth="1"/>
    <col min="7162" max="7166" width="11.28515625" style="848" customWidth="1"/>
    <col min="7167" max="7415" width="9.140625" style="848"/>
    <col min="7416" max="7416" width="5.5703125" style="848" customWidth="1"/>
    <col min="7417" max="7417" width="39.140625" style="848" customWidth="1"/>
    <col min="7418" max="7422" width="11.28515625" style="848" customWidth="1"/>
    <col min="7423" max="7671" width="9.140625" style="848"/>
    <col min="7672" max="7672" width="5.5703125" style="848" customWidth="1"/>
    <col min="7673" max="7673" width="39.140625" style="848" customWidth="1"/>
    <col min="7674" max="7678" width="11.28515625" style="848" customWidth="1"/>
    <col min="7679" max="7927" width="9.140625" style="848"/>
    <col min="7928" max="7928" width="5.5703125" style="848" customWidth="1"/>
    <col min="7929" max="7929" width="39.140625" style="848" customWidth="1"/>
    <col min="7930" max="7934" width="11.28515625" style="848" customWidth="1"/>
    <col min="7935" max="8183" width="9.140625" style="848"/>
    <col min="8184" max="8184" width="5.5703125" style="848" customWidth="1"/>
    <col min="8185" max="8185" width="39.140625" style="848" customWidth="1"/>
    <col min="8186" max="8190" width="11.28515625" style="848" customWidth="1"/>
    <col min="8191" max="8439" width="9.140625" style="848"/>
    <col min="8440" max="8440" width="5.5703125" style="848" customWidth="1"/>
    <col min="8441" max="8441" width="39.140625" style="848" customWidth="1"/>
    <col min="8442" max="8446" width="11.28515625" style="848" customWidth="1"/>
    <col min="8447" max="8695" width="9.140625" style="848"/>
    <col min="8696" max="8696" width="5.5703125" style="848" customWidth="1"/>
    <col min="8697" max="8697" width="39.140625" style="848" customWidth="1"/>
    <col min="8698" max="8702" width="11.28515625" style="848" customWidth="1"/>
    <col min="8703" max="8951" width="9.140625" style="848"/>
    <col min="8952" max="8952" width="5.5703125" style="848" customWidth="1"/>
    <col min="8953" max="8953" width="39.140625" style="848" customWidth="1"/>
    <col min="8954" max="8958" width="11.28515625" style="848" customWidth="1"/>
    <col min="8959" max="9207" width="9.140625" style="848"/>
    <col min="9208" max="9208" width="5.5703125" style="848" customWidth="1"/>
    <col min="9209" max="9209" width="39.140625" style="848" customWidth="1"/>
    <col min="9210" max="9214" width="11.28515625" style="848" customWidth="1"/>
    <col min="9215" max="9463" width="9.140625" style="848"/>
    <col min="9464" max="9464" width="5.5703125" style="848" customWidth="1"/>
    <col min="9465" max="9465" width="39.140625" style="848" customWidth="1"/>
    <col min="9466" max="9470" width="11.28515625" style="848" customWidth="1"/>
    <col min="9471" max="9719" width="9.140625" style="848"/>
    <col min="9720" max="9720" width="5.5703125" style="848" customWidth="1"/>
    <col min="9721" max="9721" width="39.140625" style="848" customWidth="1"/>
    <col min="9722" max="9726" width="11.28515625" style="848" customWidth="1"/>
    <col min="9727" max="9975" width="9.140625" style="848"/>
    <col min="9976" max="9976" width="5.5703125" style="848" customWidth="1"/>
    <col min="9977" max="9977" width="39.140625" style="848" customWidth="1"/>
    <col min="9978" max="9982" width="11.28515625" style="848" customWidth="1"/>
    <col min="9983" max="10231" width="9.140625" style="848"/>
    <col min="10232" max="10232" width="5.5703125" style="848" customWidth="1"/>
    <col min="10233" max="10233" width="39.140625" style="848" customWidth="1"/>
    <col min="10234" max="10238" width="11.28515625" style="848" customWidth="1"/>
    <col min="10239" max="10487" width="9.140625" style="848"/>
    <col min="10488" max="10488" width="5.5703125" style="848" customWidth="1"/>
    <col min="10489" max="10489" width="39.140625" style="848" customWidth="1"/>
    <col min="10490" max="10494" width="11.28515625" style="848" customWidth="1"/>
    <col min="10495" max="10743" width="9.140625" style="848"/>
    <col min="10744" max="10744" width="5.5703125" style="848" customWidth="1"/>
    <col min="10745" max="10745" width="39.140625" style="848" customWidth="1"/>
    <col min="10746" max="10750" width="11.28515625" style="848" customWidth="1"/>
    <col min="10751" max="10999" width="9.140625" style="848"/>
    <col min="11000" max="11000" width="5.5703125" style="848" customWidth="1"/>
    <col min="11001" max="11001" width="39.140625" style="848" customWidth="1"/>
    <col min="11002" max="11006" width="11.28515625" style="848" customWidth="1"/>
    <col min="11007" max="11255" width="9.140625" style="848"/>
    <col min="11256" max="11256" width="5.5703125" style="848" customWidth="1"/>
    <col min="11257" max="11257" width="39.140625" style="848" customWidth="1"/>
    <col min="11258" max="11262" width="11.28515625" style="848" customWidth="1"/>
    <col min="11263" max="11511" width="9.140625" style="848"/>
    <col min="11512" max="11512" width="5.5703125" style="848" customWidth="1"/>
    <col min="11513" max="11513" width="39.140625" style="848" customWidth="1"/>
    <col min="11514" max="11518" width="11.28515625" style="848" customWidth="1"/>
    <col min="11519" max="11767" width="9.140625" style="848"/>
    <col min="11768" max="11768" width="5.5703125" style="848" customWidth="1"/>
    <col min="11769" max="11769" width="39.140625" style="848" customWidth="1"/>
    <col min="11770" max="11774" width="11.28515625" style="848" customWidth="1"/>
    <col min="11775" max="12023" width="9.140625" style="848"/>
    <col min="12024" max="12024" width="5.5703125" style="848" customWidth="1"/>
    <col min="12025" max="12025" width="39.140625" style="848" customWidth="1"/>
    <col min="12026" max="12030" width="11.28515625" style="848" customWidth="1"/>
    <col min="12031" max="12279" width="9.140625" style="848"/>
    <col min="12280" max="12280" width="5.5703125" style="848" customWidth="1"/>
    <col min="12281" max="12281" width="39.140625" style="848" customWidth="1"/>
    <col min="12282" max="12286" width="11.28515625" style="848" customWidth="1"/>
    <col min="12287" max="12535" width="9.140625" style="848"/>
    <col min="12536" max="12536" width="5.5703125" style="848" customWidth="1"/>
    <col min="12537" max="12537" width="39.140625" style="848" customWidth="1"/>
    <col min="12538" max="12542" width="11.28515625" style="848" customWidth="1"/>
    <col min="12543" max="12791" width="9.140625" style="848"/>
    <col min="12792" max="12792" width="5.5703125" style="848" customWidth="1"/>
    <col min="12793" max="12793" width="39.140625" style="848" customWidth="1"/>
    <col min="12794" max="12798" width="11.28515625" style="848" customWidth="1"/>
    <col min="12799" max="13047" width="9.140625" style="848"/>
    <col min="13048" max="13048" width="5.5703125" style="848" customWidth="1"/>
    <col min="13049" max="13049" width="39.140625" style="848" customWidth="1"/>
    <col min="13050" max="13054" width="11.28515625" style="848" customWidth="1"/>
    <col min="13055" max="13303" width="9.140625" style="848"/>
    <col min="13304" max="13304" width="5.5703125" style="848" customWidth="1"/>
    <col min="13305" max="13305" width="39.140625" style="848" customWidth="1"/>
    <col min="13306" max="13310" width="11.28515625" style="848" customWidth="1"/>
    <col min="13311" max="13559" width="9.140625" style="848"/>
    <col min="13560" max="13560" width="5.5703125" style="848" customWidth="1"/>
    <col min="13561" max="13561" width="39.140625" style="848" customWidth="1"/>
    <col min="13562" max="13566" width="11.28515625" style="848" customWidth="1"/>
    <col min="13567" max="13815" width="9.140625" style="848"/>
    <col min="13816" max="13816" width="5.5703125" style="848" customWidth="1"/>
    <col min="13817" max="13817" width="39.140625" style="848" customWidth="1"/>
    <col min="13818" max="13822" width="11.28515625" style="848" customWidth="1"/>
    <col min="13823" max="14071" width="9.140625" style="848"/>
    <col min="14072" max="14072" width="5.5703125" style="848" customWidth="1"/>
    <col min="14073" max="14073" width="39.140625" style="848" customWidth="1"/>
    <col min="14074" max="14078" width="11.28515625" style="848" customWidth="1"/>
    <col min="14079" max="14327" width="9.140625" style="848"/>
    <col min="14328" max="14328" width="5.5703125" style="848" customWidth="1"/>
    <col min="14329" max="14329" width="39.140625" style="848" customWidth="1"/>
    <col min="14330" max="14334" width="11.28515625" style="848" customWidth="1"/>
    <col min="14335" max="14583" width="9.140625" style="848"/>
    <col min="14584" max="14584" width="5.5703125" style="848" customWidth="1"/>
    <col min="14585" max="14585" width="39.140625" style="848" customWidth="1"/>
    <col min="14586" max="14590" width="11.28515625" style="848" customWidth="1"/>
    <col min="14591" max="14839" width="9.140625" style="848"/>
    <col min="14840" max="14840" width="5.5703125" style="848" customWidth="1"/>
    <col min="14841" max="14841" width="39.140625" style="848" customWidth="1"/>
    <col min="14842" max="14846" width="11.28515625" style="848" customWidth="1"/>
    <col min="14847" max="15095" width="9.140625" style="848"/>
    <col min="15096" max="15096" width="5.5703125" style="848" customWidth="1"/>
    <col min="15097" max="15097" width="39.140625" style="848" customWidth="1"/>
    <col min="15098" max="15102" width="11.28515625" style="848" customWidth="1"/>
    <col min="15103" max="15351" width="9.140625" style="848"/>
    <col min="15352" max="15352" width="5.5703125" style="848" customWidth="1"/>
    <col min="15353" max="15353" width="39.140625" style="848" customWidth="1"/>
    <col min="15354" max="15358" width="11.28515625" style="848" customWidth="1"/>
    <col min="15359" max="15607" width="9.140625" style="848"/>
    <col min="15608" max="15608" width="5.5703125" style="848" customWidth="1"/>
    <col min="15609" max="15609" width="39.140625" style="848" customWidth="1"/>
    <col min="15610" max="15614" width="11.28515625" style="848" customWidth="1"/>
    <col min="15615" max="15863" width="9.140625" style="848"/>
    <col min="15864" max="15864" width="5.5703125" style="848" customWidth="1"/>
    <col min="15865" max="15865" width="39.140625" style="848" customWidth="1"/>
    <col min="15866" max="15870" width="11.28515625" style="848" customWidth="1"/>
    <col min="15871" max="16119" width="9.140625" style="848"/>
    <col min="16120" max="16120" width="5.5703125" style="848" customWidth="1"/>
    <col min="16121" max="16121" width="39.140625" style="848" customWidth="1"/>
    <col min="16122" max="16126" width="11.28515625" style="848" customWidth="1"/>
    <col min="16127" max="16384" width="9.140625" style="848"/>
  </cols>
  <sheetData>
    <row r="1" spans="1:11">
      <c r="A1" s="1196" t="s">
        <v>1824</v>
      </c>
      <c r="B1" s="1196"/>
      <c r="C1" s="1196"/>
      <c r="D1" s="1196"/>
      <c r="E1" s="1196"/>
      <c r="F1" s="1196"/>
      <c r="G1" s="1196"/>
      <c r="H1" s="1196"/>
      <c r="I1" s="1196"/>
      <c r="J1" s="1196"/>
      <c r="K1" s="847"/>
    </row>
    <row r="2" spans="1:11">
      <c r="A2" s="1197" t="s">
        <v>1825</v>
      </c>
      <c r="B2" s="1198"/>
      <c r="C2" s="1198"/>
      <c r="D2" s="1198"/>
      <c r="E2" s="1198"/>
      <c r="F2" s="1198"/>
      <c r="G2" s="1198"/>
      <c r="H2" s="1198"/>
      <c r="I2" s="1198"/>
      <c r="J2" s="1198"/>
    </row>
    <row r="3" spans="1:11">
      <c r="A3" s="1196" t="s">
        <v>1015</v>
      </c>
      <c r="B3" s="1196"/>
      <c r="C3" s="1196"/>
      <c r="D3" s="1196"/>
      <c r="E3" s="1196"/>
      <c r="F3" s="1196"/>
      <c r="G3" s="1196"/>
      <c r="H3" s="1196"/>
      <c r="I3" s="1196"/>
      <c r="J3" s="1196"/>
      <c r="K3" s="847"/>
    </row>
    <row r="4" spans="1:11">
      <c r="A4" s="1199" t="s">
        <v>1826</v>
      </c>
      <c r="B4" s="1199"/>
      <c r="C4" s="1199"/>
      <c r="D4" s="1199"/>
      <c r="E4" s="1199"/>
      <c r="F4" s="1199"/>
      <c r="G4" s="1199"/>
      <c r="H4" s="1199"/>
      <c r="I4" s="1199"/>
      <c r="J4" s="1199"/>
    </row>
    <row r="5" spans="1:11">
      <c r="A5" s="1199" t="s">
        <v>1827</v>
      </c>
      <c r="B5" s="1199"/>
      <c r="C5" s="1199"/>
      <c r="D5" s="1199"/>
      <c r="E5" s="1199"/>
      <c r="F5" s="1199"/>
      <c r="G5" s="1199"/>
      <c r="H5" s="1199"/>
      <c r="I5" s="1199"/>
      <c r="J5" s="1199"/>
    </row>
    <row r="6" spans="1:11" ht="19.5" thickBot="1">
      <c r="H6" s="1200" t="s">
        <v>1828</v>
      </c>
      <c r="I6" s="1200"/>
      <c r="J6" s="1200"/>
    </row>
    <row r="7" spans="1:11" s="850" customFormat="1" ht="11.25" thickTop="1">
      <c r="A7" s="1183" t="s">
        <v>179</v>
      </c>
      <c r="B7" s="1185" t="s">
        <v>1829</v>
      </c>
      <c r="C7" s="1185" t="s">
        <v>181</v>
      </c>
      <c r="D7" s="1187" t="s">
        <v>135</v>
      </c>
      <c r="E7" s="1188"/>
      <c r="F7" s="1188"/>
      <c r="G7" s="1188"/>
      <c r="H7" s="1188"/>
      <c r="I7" s="1188"/>
      <c r="J7" s="1189"/>
    </row>
    <row r="8" spans="1:11" s="850" customFormat="1" ht="42.75" customHeight="1">
      <c r="A8" s="1184"/>
      <c r="B8" s="1186"/>
      <c r="C8" s="1186"/>
      <c r="D8" s="1190" t="s">
        <v>1830</v>
      </c>
      <c r="E8" s="1191"/>
      <c r="F8" s="1191"/>
      <c r="G8" s="1192"/>
      <c r="H8" s="1190" t="s">
        <v>1831</v>
      </c>
      <c r="I8" s="1191"/>
      <c r="J8" s="1193"/>
    </row>
    <row r="9" spans="1:11" s="850" customFormat="1" ht="10.5">
      <c r="A9" s="1184"/>
      <c r="B9" s="1186"/>
      <c r="C9" s="1186"/>
      <c r="D9" s="1186" t="s">
        <v>1832</v>
      </c>
      <c r="E9" s="1186" t="s">
        <v>135</v>
      </c>
      <c r="F9" s="1186"/>
      <c r="G9" s="1186"/>
      <c r="H9" s="1194" t="s">
        <v>1832</v>
      </c>
      <c r="I9" s="1190" t="s">
        <v>135</v>
      </c>
      <c r="J9" s="1193"/>
    </row>
    <row r="10" spans="1:11" s="850" customFormat="1" ht="126">
      <c r="A10" s="1184"/>
      <c r="B10" s="1186"/>
      <c r="C10" s="1186"/>
      <c r="D10" s="1186"/>
      <c r="E10" s="851" t="s">
        <v>1833</v>
      </c>
      <c r="F10" s="851" t="s">
        <v>1834</v>
      </c>
      <c r="G10" s="851" t="s">
        <v>1835</v>
      </c>
      <c r="H10" s="1195"/>
      <c r="I10" s="852" t="s">
        <v>1836</v>
      </c>
      <c r="J10" s="853" t="s">
        <v>1837</v>
      </c>
    </row>
    <row r="11" spans="1:11" s="858" customFormat="1" ht="13.5" customHeight="1">
      <c r="A11" s="854"/>
      <c r="B11" s="855" t="s">
        <v>1838</v>
      </c>
      <c r="C11" s="856">
        <f t="shared" ref="C11:J11" si="0">SUM(C12,C17,C24,C30,C39,C44,C49)</f>
        <v>353267.00000000006</v>
      </c>
      <c r="D11" s="856">
        <f t="shared" si="0"/>
        <v>343811.00000000006</v>
      </c>
      <c r="E11" s="856">
        <f t="shared" si="0"/>
        <v>63959</v>
      </c>
      <c r="F11" s="856">
        <f t="shared" si="0"/>
        <v>199852</v>
      </c>
      <c r="G11" s="856">
        <f t="shared" si="0"/>
        <v>80000</v>
      </c>
      <c r="H11" s="856">
        <f t="shared" si="0"/>
        <v>9456</v>
      </c>
      <c r="I11" s="856">
        <f t="shared" si="0"/>
        <v>6126</v>
      </c>
      <c r="J11" s="857">
        <f t="shared" si="0"/>
        <v>3330</v>
      </c>
    </row>
    <row r="12" spans="1:11" s="858" customFormat="1" ht="13.5" customHeight="1">
      <c r="A12" s="859" t="s">
        <v>14</v>
      </c>
      <c r="B12" s="860" t="s">
        <v>1839</v>
      </c>
      <c r="C12" s="861">
        <f>SUM(C13:C16)</f>
        <v>56736.79</v>
      </c>
      <c r="D12" s="861">
        <f t="shared" ref="D12:J12" si="1">SUM(D13:D16)</f>
        <v>56522.79</v>
      </c>
      <c r="E12" s="861">
        <f t="shared" si="1"/>
        <v>20113</v>
      </c>
      <c r="F12" s="861">
        <f t="shared" si="1"/>
        <v>26409.79</v>
      </c>
      <c r="G12" s="861">
        <f t="shared" si="1"/>
        <v>10000</v>
      </c>
      <c r="H12" s="861">
        <f t="shared" si="1"/>
        <v>214</v>
      </c>
      <c r="I12" s="861">
        <f t="shared" si="1"/>
        <v>114</v>
      </c>
      <c r="J12" s="862">
        <f t="shared" si="1"/>
        <v>100</v>
      </c>
    </row>
    <row r="13" spans="1:11" s="867" customFormat="1" ht="13.5" customHeight="1">
      <c r="A13" s="863">
        <v>1</v>
      </c>
      <c r="B13" s="864" t="s">
        <v>1840</v>
      </c>
      <c r="C13" s="865">
        <f>D13+H13</f>
        <v>46522.79</v>
      </c>
      <c r="D13" s="865">
        <f>E13+F13+G13</f>
        <v>46522.79</v>
      </c>
      <c r="E13" s="865">
        <v>20113</v>
      </c>
      <c r="F13" s="865">
        <v>26409.79</v>
      </c>
      <c r="G13" s="865"/>
      <c r="H13" s="865">
        <f>I13+J13</f>
        <v>0</v>
      </c>
      <c r="I13" s="865"/>
      <c r="J13" s="866"/>
    </row>
    <row r="14" spans="1:11" s="867" customFormat="1" ht="13.5" customHeight="1">
      <c r="A14" s="863">
        <v>2</v>
      </c>
      <c r="B14" s="864" t="s">
        <v>1841</v>
      </c>
      <c r="C14" s="865">
        <f t="shared" ref="C14:C16" si="2">D14+H14</f>
        <v>5114</v>
      </c>
      <c r="D14" s="865">
        <f t="shared" ref="D14:D16" si="3">E14+F14+G14</f>
        <v>5000</v>
      </c>
      <c r="E14" s="865"/>
      <c r="F14" s="865"/>
      <c r="G14" s="865">
        <v>5000</v>
      </c>
      <c r="H14" s="865">
        <f t="shared" ref="H14:H16" si="4">I14+J14</f>
        <v>114</v>
      </c>
      <c r="I14" s="865">
        <v>114</v>
      </c>
      <c r="J14" s="866"/>
    </row>
    <row r="15" spans="1:11" s="867" customFormat="1" ht="13.5" customHeight="1">
      <c r="A15" s="863">
        <v>3</v>
      </c>
      <c r="B15" s="864" t="s">
        <v>1842</v>
      </c>
      <c r="C15" s="865">
        <f t="shared" si="2"/>
        <v>5000</v>
      </c>
      <c r="D15" s="865">
        <f t="shared" si="3"/>
        <v>5000</v>
      </c>
      <c r="E15" s="865"/>
      <c r="F15" s="865"/>
      <c r="G15" s="865">
        <v>5000</v>
      </c>
      <c r="H15" s="865">
        <f t="shared" si="4"/>
        <v>0</v>
      </c>
      <c r="I15" s="865"/>
      <c r="J15" s="866"/>
    </row>
    <row r="16" spans="1:11" s="867" customFormat="1" ht="13.5" customHeight="1">
      <c r="A16" s="863">
        <v>5</v>
      </c>
      <c r="B16" s="864" t="s">
        <v>1843</v>
      </c>
      <c r="C16" s="865">
        <f t="shared" si="2"/>
        <v>100</v>
      </c>
      <c r="D16" s="865">
        <f t="shared" si="3"/>
        <v>0</v>
      </c>
      <c r="E16" s="865"/>
      <c r="F16" s="865"/>
      <c r="G16" s="865"/>
      <c r="H16" s="865">
        <f t="shared" si="4"/>
        <v>100</v>
      </c>
      <c r="I16" s="865"/>
      <c r="J16" s="866">
        <v>100</v>
      </c>
    </row>
    <row r="17" spans="1:10" s="858" customFormat="1" ht="13.5" customHeight="1">
      <c r="A17" s="859" t="s">
        <v>19</v>
      </c>
      <c r="B17" s="860" t="s">
        <v>1844</v>
      </c>
      <c r="C17" s="861">
        <f>SUM(C18:C23)</f>
        <v>47769</v>
      </c>
      <c r="D17" s="861">
        <f t="shared" ref="D17:J17" si="5">SUM(D18:D23)</f>
        <v>47579</v>
      </c>
      <c r="E17" s="861">
        <f t="shared" si="5"/>
        <v>7970</v>
      </c>
      <c r="F17" s="861">
        <f t="shared" si="5"/>
        <v>19609</v>
      </c>
      <c r="G17" s="861">
        <f t="shared" si="5"/>
        <v>20000</v>
      </c>
      <c r="H17" s="861">
        <f t="shared" si="5"/>
        <v>190</v>
      </c>
      <c r="I17" s="861">
        <f t="shared" si="5"/>
        <v>0</v>
      </c>
      <c r="J17" s="862">
        <f t="shared" si="5"/>
        <v>190</v>
      </c>
    </row>
    <row r="18" spans="1:10" s="867" customFormat="1" ht="13.5" customHeight="1">
      <c r="A18" s="863">
        <v>1</v>
      </c>
      <c r="B18" s="864" t="s">
        <v>1845</v>
      </c>
      <c r="C18" s="865">
        <f t="shared" ref="C18:C23" si="6">D18+H18</f>
        <v>5000</v>
      </c>
      <c r="D18" s="865">
        <f t="shared" ref="D18:D23" si="7">E18+F18+G18</f>
        <v>5000</v>
      </c>
      <c r="E18" s="865"/>
      <c r="F18" s="865"/>
      <c r="G18" s="865">
        <v>5000</v>
      </c>
      <c r="H18" s="865">
        <f t="shared" ref="H18:H23" si="8">I18+J18</f>
        <v>0</v>
      </c>
      <c r="I18" s="865"/>
      <c r="J18" s="866"/>
    </row>
    <row r="19" spans="1:10" s="867" customFormat="1" ht="13.5" customHeight="1">
      <c r="A19" s="863">
        <v>2</v>
      </c>
      <c r="B19" s="864" t="s">
        <v>1846</v>
      </c>
      <c r="C19" s="865">
        <f t="shared" si="6"/>
        <v>14598</v>
      </c>
      <c r="D19" s="865">
        <f t="shared" si="7"/>
        <v>14598</v>
      </c>
      <c r="E19" s="865">
        <v>2991</v>
      </c>
      <c r="F19" s="865">
        <v>11607</v>
      </c>
      <c r="G19" s="865"/>
      <c r="H19" s="865">
        <f t="shared" si="8"/>
        <v>0</v>
      </c>
      <c r="I19" s="865"/>
      <c r="J19" s="866"/>
    </row>
    <row r="20" spans="1:10" s="867" customFormat="1" ht="13.5" customHeight="1">
      <c r="A20" s="863">
        <v>3</v>
      </c>
      <c r="B20" s="864" t="s">
        <v>1847</v>
      </c>
      <c r="C20" s="865">
        <f t="shared" si="6"/>
        <v>11181</v>
      </c>
      <c r="D20" s="865">
        <f t="shared" si="7"/>
        <v>11181</v>
      </c>
      <c r="E20" s="865">
        <v>4979</v>
      </c>
      <c r="F20" s="865">
        <v>1202</v>
      </c>
      <c r="G20" s="865">
        <v>5000</v>
      </c>
      <c r="H20" s="865">
        <f t="shared" si="8"/>
        <v>0</v>
      </c>
      <c r="I20" s="865"/>
      <c r="J20" s="866"/>
    </row>
    <row r="21" spans="1:10" s="867" customFormat="1" ht="13.5" customHeight="1">
      <c r="A21" s="863">
        <v>4</v>
      </c>
      <c r="B21" s="864" t="s">
        <v>1848</v>
      </c>
      <c r="C21" s="865">
        <f t="shared" si="6"/>
        <v>11800</v>
      </c>
      <c r="D21" s="865">
        <f t="shared" si="7"/>
        <v>11800</v>
      </c>
      <c r="E21" s="865"/>
      <c r="F21" s="868">
        <v>6800</v>
      </c>
      <c r="G21" s="865">
        <v>5000</v>
      </c>
      <c r="H21" s="865">
        <f t="shared" si="8"/>
        <v>0</v>
      </c>
      <c r="I21" s="865"/>
      <c r="J21" s="866"/>
    </row>
    <row r="22" spans="1:10" s="867" customFormat="1" ht="13.5" customHeight="1">
      <c r="A22" s="863">
        <v>5</v>
      </c>
      <c r="B22" s="864" t="s">
        <v>1849</v>
      </c>
      <c r="C22" s="868">
        <f t="shared" si="6"/>
        <v>5000</v>
      </c>
      <c r="D22" s="868">
        <f t="shared" si="7"/>
        <v>5000</v>
      </c>
      <c r="E22" s="868"/>
      <c r="F22" s="868"/>
      <c r="G22" s="868">
        <v>5000</v>
      </c>
      <c r="H22" s="865"/>
      <c r="I22" s="865"/>
      <c r="J22" s="866"/>
    </row>
    <row r="23" spans="1:10" s="867" customFormat="1" ht="13.5" customHeight="1">
      <c r="A23" s="863">
        <v>6</v>
      </c>
      <c r="B23" s="864" t="s">
        <v>1843</v>
      </c>
      <c r="C23" s="865">
        <f t="shared" si="6"/>
        <v>190</v>
      </c>
      <c r="D23" s="865">
        <f t="shared" si="7"/>
        <v>0</v>
      </c>
      <c r="E23" s="865"/>
      <c r="F23" s="865"/>
      <c r="G23" s="865"/>
      <c r="H23" s="865">
        <f t="shared" si="8"/>
        <v>190</v>
      </c>
      <c r="I23" s="865"/>
      <c r="J23" s="866">
        <v>190</v>
      </c>
    </row>
    <row r="24" spans="1:10" s="858" customFormat="1" ht="13.5" customHeight="1">
      <c r="A24" s="859" t="s">
        <v>25</v>
      </c>
      <c r="B24" s="860" t="s">
        <v>1850</v>
      </c>
      <c r="C24" s="861">
        <f t="shared" ref="C24:J24" si="9">SUM(C25:C29)</f>
        <v>22475</v>
      </c>
      <c r="D24" s="861">
        <f t="shared" si="9"/>
        <v>22355</v>
      </c>
      <c r="E24" s="861">
        <f t="shared" si="9"/>
        <v>6775</v>
      </c>
      <c r="F24" s="861">
        <f t="shared" si="9"/>
        <v>4580</v>
      </c>
      <c r="G24" s="861">
        <f t="shared" si="9"/>
        <v>11000</v>
      </c>
      <c r="H24" s="861">
        <f t="shared" si="9"/>
        <v>120</v>
      </c>
      <c r="I24" s="861">
        <f t="shared" si="9"/>
        <v>0</v>
      </c>
      <c r="J24" s="862">
        <f t="shared" si="9"/>
        <v>120</v>
      </c>
    </row>
    <row r="25" spans="1:10" s="867" customFormat="1" ht="13.5" customHeight="1">
      <c r="A25" s="863">
        <v>1</v>
      </c>
      <c r="B25" s="864" t="s">
        <v>1851</v>
      </c>
      <c r="C25" s="865">
        <f t="shared" ref="C25:C29" si="10">D25+H25</f>
        <v>5000</v>
      </c>
      <c r="D25" s="865">
        <f t="shared" ref="D25:D29" si="11">E25+F25+G25</f>
        <v>5000</v>
      </c>
      <c r="E25" s="865"/>
      <c r="F25" s="865"/>
      <c r="G25" s="865">
        <v>5000</v>
      </c>
      <c r="H25" s="865">
        <f t="shared" ref="H25:H29" si="12">I25+J25</f>
        <v>0</v>
      </c>
      <c r="I25" s="865"/>
      <c r="J25" s="866"/>
    </row>
    <row r="26" spans="1:10" s="867" customFormat="1" ht="13.5" customHeight="1">
      <c r="A26" s="863">
        <v>2</v>
      </c>
      <c r="B26" s="864" t="s">
        <v>1852</v>
      </c>
      <c r="C26" s="865">
        <f t="shared" si="10"/>
        <v>5000</v>
      </c>
      <c r="D26" s="865">
        <f t="shared" si="11"/>
        <v>5000</v>
      </c>
      <c r="E26" s="865"/>
      <c r="F26" s="865"/>
      <c r="G26" s="865">
        <v>5000</v>
      </c>
      <c r="H26" s="865">
        <f t="shared" si="12"/>
        <v>0</v>
      </c>
      <c r="I26" s="865"/>
      <c r="J26" s="866"/>
    </row>
    <row r="27" spans="1:10" s="867" customFormat="1" ht="13.5" customHeight="1">
      <c r="A27" s="863">
        <v>4</v>
      </c>
      <c r="B27" s="864" t="s">
        <v>1853</v>
      </c>
      <c r="C27" s="865">
        <f t="shared" si="10"/>
        <v>11355</v>
      </c>
      <c r="D27" s="865">
        <f t="shared" si="11"/>
        <v>11355</v>
      </c>
      <c r="E27" s="865">
        <v>6775</v>
      </c>
      <c r="F27" s="865">
        <v>4580</v>
      </c>
      <c r="G27" s="865"/>
      <c r="H27" s="865">
        <f t="shared" si="12"/>
        <v>0</v>
      </c>
      <c r="I27" s="865"/>
      <c r="J27" s="866"/>
    </row>
    <row r="28" spans="1:10" s="867" customFormat="1" ht="13.5" customHeight="1">
      <c r="A28" s="863">
        <v>5</v>
      </c>
      <c r="B28" s="864" t="s">
        <v>1854</v>
      </c>
      <c r="C28" s="865">
        <f t="shared" si="10"/>
        <v>1000</v>
      </c>
      <c r="D28" s="865">
        <f t="shared" si="11"/>
        <v>1000</v>
      </c>
      <c r="E28" s="865"/>
      <c r="F28" s="865"/>
      <c r="G28" s="865">
        <v>1000</v>
      </c>
      <c r="H28" s="865">
        <f t="shared" si="12"/>
        <v>0</v>
      </c>
      <c r="I28" s="865"/>
      <c r="J28" s="866"/>
    </row>
    <row r="29" spans="1:10" s="867" customFormat="1" ht="13.5" customHeight="1">
      <c r="A29" s="863">
        <v>6</v>
      </c>
      <c r="B29" s="864" t="s">
        <v>1843</v>
      </c>
      <c r="C29" s="865">
        <f t="shared" si="10"/>
        <v>120</v>
      </c>
      <c r="D29" s="865">
        <f t="shared" si="11"/>
        <v>0</v>
      </c>
      <c r="E29" s="865"/>
      <c r="F29" s="865"/>
      <c r="G29" s="865"/>
      <c r="H29" s="865">
        <f t="shared" si="12"/>
        <v>120</v>
      </c>
      <c r="I29" s="865"/>
      <c r="J29" s="866">
        <v>120</v>
      </c>
    </row>
    <row r="30" spans="1:10" s="858" customFormat="1" ht="13.5" customHeight="1">
      <c r="A30" s="859" t="s">
        <v>27</v>
      </c>
      <c r="B30" s="860" t="s">
        <v>1855</v>
      </c>
      <c r="C30" s="861">
        <f>SUM(C31:C38)</f>
        <v>136113</v>
      </c>
      <c r="D30" s="861">
        <f t="shared" ref="D30:J30" si="13">SUM(D31:D38)</f>
        <v>129881</v>
      </c>
      <c r="E30" s="861">
        <f t="shared" si="13"/>
        <v>0</v>
      </c>
      <c r="F30" s="861">
        <f t="shared" si="13"/>
        <v>108881</v>
      </c>
      <c r="G30" s="861">
        <f t="shared" si="13"/>
        <v>21000</v>
      </c>
      <c r="H30" s="861">
        <f t="shared" si="13"/>
        <v>6232</v>
      </c>
      <c r="I30" s="861">
        <f t="shared" si="13"/>
        <v>6012</v>
      </c>
      <c r="J30" s="862">
        <f t="shared" si="13"/>
        <v>220</v>
      </c>
    </row>
    <row r="31" spans="1:10" s="867" customFormat="1" ht="13.5" customHeight="1">
      <c r="A31" s="863">
        <v>1</v>
      </c>
      <c r="B31" s="864" t="s">
        <v>1856</v>
      </c>
      <c r="C31" s="865">
        <f t="shared" ref="C31:C38" si="14">D31+H31</f>
        <v>16080</v>
      </c>
      <c r="D31" s="865">
        <f t="shared" ref="D31:D38" si="15">E31+F31+G31</f>
        <v>14162</v>
      </c>
      <c r="E31" s="865"/>
      <c r="F31" s="868">
        <v>14162</v>
      </c>
      <c r="G31" s="868"/>
      <c r="H31" s="868">
        <f t="shared" ref="H31:H38" si="16">I31+J31</f>
        <v>1918</v>
      </c>
      <c r="I31" s="868">
        <v>1918</v>
      </c>
      <c r="J31" s="866"/>
    </row>
    <row r="32" spans="1:10" s="867" customFormat="1" ht="13.5" customHeight="1">
      <c r="A32" s="863">
        <v>2</v>
      </c>
      <c r="B32" s="864" t="s">
        <v>1857</v>
      </c>
      <c r="C32" s="865">
        <f t="shared" si="14"/>
        <v>1000</v>
      </c>
      <c r="D32" s="865">
        <f t="shared" si="15"/>
        <v>1000</v>
      </c>
      <c r="E32" s="865"/>
      <c r="F32" s="868"/>
      <c r="G32" s="868">
        <v>1000</v>
      </c>
      <c r="H32" s="868">
        <f t="shared" si="16"/>
        <v>0</v>
      </c>
      <c r="I32" s="868"/>
      <c r="J32" s="866"/>
    </row>
    <row r="33" spans="1:10" s="867" customFormat="1" ht="13.5" customHeight="1">
      <c r="A33" s="863">
        <v>3</v>
      </c>
      <c r="B33" s="864" t="s">
        <v>1858</v>
      </c>
      <c r="C33" s="865">
        <f t="shared" si="14"/>
        <v>33500</v>
      </c>
      <c r="D33" s="865">
        <f t="shared" si="15"/>
        <v>32690</v>
      </c>
      <c r="E33" s="865"/>
      <c r="F33" s="868">
        <v>27690</v>
      </c>
      <c r="G33" s="868">
        <v>5000</v>
      </c>
      <c r="H33" s="868">
        <f t="shared" si="16"/>
        <v>810</v>
      </c>
      <c r="I33" s="868">
        <v>810</v>
      </c>
      <c r="J33" s="866"/>
    </row>
    <row r="34" spans="1:10" s="867" customFormat="1" ht="13.5" customHeight="1">
      <c r="A34" s="863">
        <v>4</v>
      </c>
      <c r="B34" s="864" t="s">
        <v>1859</v>
      </c>
      <c r="C34" s="865">
        <f t="shared" si="14"/>
        <v>25933</v>
      </c>
      <c r="D34" s="865">
        <f t="shared" si="15"/>
        <v>24733</v>
      </c>
      <c r="E34" s="865"/>
      <c r="F34" s="868">
        <v>24733</v>
      </c>
      <c r="G34" s="868"/>
      <c r="H34" s="868">
        <f t="shared" si="16"/>
        <v>1200</v>
      </c>
      <c r="I34" s="868">
        <v>1200</v>
      </c>
      <c r="J34" s="866"/>
    </row>
    <row r="35" spans="1:10" s="867" customFormat="1" ht="13.5" customHeight="1">
      <c r="A35" s="863">
        <v>5</v>
      </c>
      <c r="B35" s="864" t="s">
        <v>1860</v>
      </c>
      <c r="C35" s="865">
        <f t="shared" si="14"/>
        <v>5000</v>
      </c>
      <c r="D35" s="865">
        <f t="shared" si="15"/>
        <v>5000</v>
      </c>
      <c r="E35" s="865"/>
      <c r="F35" s="868"/>
      <c r="G35" s="868">
        <v>5000</v>
      </c>
      <c r="H35" s="868">
        <f t="shared" si="16"/>
        <v>0</v>
      </c>
      <c r="I35" s="868"/>
      <c r="J35" s="866"/>
    </row>
    <row r="36" spans="1:10" s="867" customFormat="1" ht="13.5" customHeight="1">
      <c r="A36" s="863">
        <v>6</v>
      </c>
      <c r="B36" s="864" t="s">
        <v>1861</v>
      </c>
      <c r="C36" s="865">
        <f t="shared" si="14"/>
        <v>30410</v>
      </c>
      <c r="D36" s="865">
        <f t="shared" si="15"/>
        <v>28506</v>
      </c>
      <c r="E36" s="865"/>
      <c r="F36" s="868">
        <v>23506</v>
      </c>
      <c r="G36" s="868">
        <v>5000</v>
      </c>
      <c r="H36" s="868">
        <f t="shared" si="16"/>
        <v>1904</v>
      </c>
      <c r="I36" s="868">
        <v>1904</v>
      </c>
      <c r="J36" s="866"/>
    </row>
    <row r="37" spans="1:10" s="867" customFormat="1" ht="13.5" customHeight="1">
      <c r="A37" s="863">
        <v>7</v>
      </c>
      <c r="B37" s="864" t="s">
        <v>1862</v>
      </c>
      <c r="C37" s="865">
        <f t="shared" si="14"/>
        <v>23970</v>
      </c>
      <c r="D37" s="865">
        <f t="shared" si="15"/>
        <v>23790</v>
      </c>
      <c r="E37" s="865"/>
      <c r="F37" s="868">
        <v>18790</v>
      </c>
      <c r="G37" s="868">
        <v>5000</v>
      </c>
      <c r="H37" s="868">
        <f t="shared" si="16"/>
        <v>180</v>
      </c>
      <c r="I37" s="868">
        <v>180</v>
      </c>
      <c r="J37" s="866"/>
    </row>
    <row r="38" spans="1:10" s="867" customFormat="1" ht="13.5" customHeight="1">
      <c r="A38" s="863">
        <v>8</v>
      </c>
      <c r="B38" s="864" t="s">
        <v>1843</v>
      </c>
      <c r="C38" s="865">
        <f t="shared" si="14"/>
        <v>220</v>
      </c>
      <c r="D38" s="865">
        <f t="shared" si="15"/>
        <v>0</v>
      </c>
      <c r="E38" s="865"/>
      <c r="F38" s="865"/>
      <c r="G38" s="865"/>
      <c r="H38" s="865">
        <f t="shared" si="16"/>
        <v>220</v>
      </c>
      <c r="I38" s="865"/>
      <c r="J38" s="866">
        <v>220</v>
      </c>
    </row>
    <row r="39" spans="1:10" s="858" customFormat="1" ht="13.5" customHeight="1">
      <c r="A39" s="859" t="s">
        <v>142</v>
      </c>
      <c r="B39" s="860" t="s">
        <v>1863</v>
      </c>
      <c r="C39" s="861">
        <f>SUM(C40:C43)</f>
        <v>22382</v>
      </c>
      <c r="D39" s="861">
        <f t="shared" ref="D39:J39" si="17">SUM(D40:D43)</f>
        <v>22272</v>
      </c>
      <c r="E39" s="861">
        <f t="shared" si="17"/>
        <v>0</v>
      </c>
      <c r="F39" s="861">
        <f t="shared" si="17"/>
        <v>12272</v>
      </c>
      <c r="G39" s="861">
        <f t="shared" si="17"/>
        <v>10000</v>
      </c>
      <c r="H39" s="861">
        <f t="shared" si="17"/>
        <v>110</v>
      </c>
      <c r="I39" s="861">
        <f t="shared" si="17"/>
        <v>0</v>
      </c>
      <c r="J39" s="862">
        <f t="shared" si="17"/>
        <v>110</v>
      </c>
    </row>
    <row r="40" spans="1:10" s="867" customFormat="1" ht="13.5" customHeight="1">
      <c r="A40" s="863">
        <v>1</v>
      </c>
      <c r="B40" s="869" t="s">
        <v>1864</v>
      </c>
      <c r="C40" s="865">
        <f t="shared" ref="C40:C43" si="18">D40+H40</f>
        <v>12272</v>
      </c>
      <c r="D40" s="865">
        <f t="shared" ref="D40:D43" si="19">E40+F40+G40</f>
        <v>12272</v>
      </c>
      <c r="E40" s="865"/>
      <c r="F40" s="865">
        <v>12272</v>
      </c>
      <c r="G40" s="865"/>
      <c r="H40" s="865">
        <f t="shared" ref="H40:H43" si="20">I40+J40</f>
        <v>0</v>
      </c>
      <c r="I40" s="865"/>
      <c r="J40" s="866"/>
    </row>
    <row r="41" spans="1:10" s="867" customFormat="1" ht="13.5" customHeight="1">
      <c r="A41" s="863">
        <v>2</v>
      </c>
      <c r="B41" s="869" t="s">
        <v>1865</v>
      </c>
      <c r="C41" s="865">
        <f t="shared" si="18"/>
        <v>5000</v>
      </c>
      <c r="D41" s="865">
        <f t="shared" si="19"/>
        <v>5000</v>
      </c>
      <c r="E41" s="865"/>
      <c r="F41" s="865"/>
      <c r="G41" s="865">
        <v>5000</v>
      </c>
      <c r="H41" s="865">
        <f t="shared" si="20"/>
        <v>0</v>
      </c>
      <c r="I41" s="865"/>
      <c r="J41" s="866"/>
    </row>
    <row r="42" spans="1:10" s="867" customFormat="1" ht="13.5" customHeight="1">
      <c r="A42" s="863">
        <v>3</v>
      </c>
      <c r="B42" s="870" t="s">
        <v>1866</v>
      </c>
      <c r="C42" s="865">
        <f t="shared" si="18"/>
        <v>5000</v>
      </c>
      <c r="D42" s="865">
        <f t="shared" si="19"/>
        <v>5000</v>
      </c>
      <c r="E42" s="865"/>
      <c r="F42" s="865"/>
      <c r="G42" s="865">
        <v>5000</v>
      </c>
      <c r="H42" s="865">
        <f t="shared" si="20"/>
        <v>0</v>
      </c>
      <c r="I42" s="865"/>
      <c r="J42" s="866"/>
    </row>
    <row r="43" spans="1:10" s="867" customFormat="1" ht="13.5" customHeight="1">
      <c r="A43" s="863">
        <v>5</v>
      </c>
      <c r="B43" s="869" t="s">
        <v>1843</v>
      </c>
      <c r="C43" s="865">
        <f t="shared" si="18"/>
        <v>110</v>
      </c>
      <c r="D43" s="865">
        <f t="shared" si="19"/>
        <v>0</v>
      </c>
      <c r="E43" s="865"/>
      <c r="F43" s="865"/>
      <c r="G43" s="865"/>
      <c r="H43" s="865">
        <f t="shared" si="20"/>
        <v>110</v>
      </c>
      <c r="I43" s="865"/>
      <c r="J43" s="866">
        <v>110</v>
      </c>
    </row>
    <row r="44" spans="1:10" s="858" customFormat="1" ht="13.5" customHeight="1">
      <c r="A44" s="859" t="s">
        <v>141</v>
      </c>
      <c r="B44" s="860" t="s">
        <v>1867</v>
      </c>
      <c r="C44" s="861">
        <f>SUM(C45:C48)</f>
        <v>65291.21</v>
      </c>
      <c r="D44" s="861">
        <f t="shared" ref="D44:J44" si="21">SUM(D45:D48)</f>
        <v>65201.21</v>
      </c>
      <c r="E44" s="861">
        <f t="shared" si="21"/>
        <v>29101</v>
      </c>
      <c r="F44" s="861">
        <f t="shared" si="21"/>
        <v>28100.21</v>
      </c>
      <c r="G44" s="861">
        <f t="shared" si="21"/>
        <v>8000</v>
      </c>
      <c r="H44" s="861">
        <f t="shared" si="21"/>
        <v>90</v>
      </c>
      <c r="I44" s="861">
        <f t="shared" si="21"/>
        <v>0</v>
      </c>
      <c r="J44" s="862">
        <f t="shared" si="21"/>
        <v>90</v>
      </c>
    </row>
    <row r="45" spans="1:10" s="867" customFormat="1" ht="13.5" customHeight="1">
      <c r="A45" s="871">
        <v>1</v>
      </c>
      <c r="B45" s="870" t="s">
        <v>1868</v>
      </c>
      <c r="C45" s="865">
        <f t="shared" ref="C45:C48" si="22">D45+H45</f>
        <v>39797.5</v>
      </c>
      <c r="D45" s="865">
        <f t="shared" ref="D45:D48" si="23">E45+F45+G45</f>
        <v>39797.5</v>
      </c>
      <c r="E45" s="865">
        <v>18480</v>
      </c>
      <c r="F45" s="865">
        <v>16317.5</v>
      </c>
      <c r="G45" s="865">
        <v>5000</v>
      </c>
      <c r="H45" s="865">
        <f t="shared" ref="H45:H49" si="24">I45+J45</f>
        <v>0</v>
      </c>
      <c r="I45" s="865"/>
      <c r="J45" s="866"/>
    </row>
    <row r="46" spans="1:10" s="867" customFormat="1" ht="13.5" customHeight="1">
      <c r="A46" s="871">
        <v>2</v>
      </c>
      <c r="B46" s="870" t="s">
        <v>1869</v>
      </c>
      <c r="C46" s="865">
        <f t="shared" si="22"/>
        <v>22403.71</v>
      </c>
      <c r="D46" s="865">
        <f t="shared" si="23"/>
        <v>22403.71</v>
      </c>
      <c r="E46" s="865">
        <v>10621</v>
      </c>
      <c r="F46" s="868">
        <v>11782.71</v>
      </c>
      <c r="G46" s="865"/>
      <c r="H46" s="865">
        <f t="shared" si="24"/>
        <v>0</v>
      </c>
      <c r="I46" s="865"/>
      <c r="J46" s="866"/>
    </row>
    <row r="47" spans="1:10" s="867" customFormat="1" ht="13.5" customHeight="1">
      <c r="A47" s="871">
        <v>3</v>
      </c>
      <c r="B47" s="870" t="s">
        <v>1870</v>
      </c>
      <c r="C47" s="868">
        <f t="shared" si="22"/>
        <v>3000</v>
      </c>
      <c r="D47" s="868">
        <f t="shared" si="23"/>
        <v>3000</v>
      </c>
      <c r="E47" s="868"/>
      <c r="F47" s="868"/>
      <c r="G47" s="868">
        <v>3000</v>
      </c>
      <c r="H47" s="865"/>
      <c r="I47" s="865"/>
      <c r="J47" s="866"/>
    </row>
    <row r="48" spans="1:10" s="867" customFormat="1" ht="13.5" customHeight="1">
      <c r="A48" s="871">
        <v>4</v>
      </c>
      <c r="B48" s="869" t="s">
        <v>1843</v>
      </c>
      <c r="C48" s="865">
        <f t="shared" si="22"/>
        <v>90</v>
      </c>
      <c r="D48" s="865">
        <f t="shared" si="23"/>
        <v>0</v>
      </c>
      <c r="E48" s="865"/>
      <c r="F48" s="865"/>
      <c r="G48" s="865"/>
      <c r="H48" s="865">
        <f t="shared" si="24"/>
        <v>90</v>
      </c>
      <c r="I48" s="865"/>
      <c r="J48" s="866">
        <v>90</v>
      </c>
    </row>
    <row r="49" spans="1:10" s="858" customFormat="1" ht="13.5" customHeight="1" thickBot="1">
      <c r="A49" s="872" t="s">
        <v>425</v>
      </c>
      <c r="B49" s="873" t="s">
        <v>1871</v>
      </c>
      <c r="C49" s="874">
        <f>D49+I49+J49</f>
        <v>2500</v>
      </c>
      <c r="D49" s="874"/>
      <c r="E49" s="874"/>
      <c r="F49" s="874"/>
      <c r="G49" s="874"/>
      <c r="H49" s="874">
        <f t="shared" si="24"/>
        <v>2500</v>
      </c>
      <c r="I49" s="874"/>
      <c r="J49" s="875">
        <v>2500</v>
      </c>
    </row>
    <row r="50" spans="1:10" s="876" customFormat="1" ht="17.25" customHeight="1" thickTop="1">
      <c r="A50" s="1182" t="s">
        <v>1872</v>
      </c>
      <c r="B50" s="1182"/>
      <c r="C50" s="1182"/>
      <c r="D50" s="1182"/>
      <c r="E50" s="1182"/>
      <c r="F50" s="1182"/>
      <c r="G50" s="1182"/>
      <c r="H50" s="1182"/>
      <c r="I50" s="1182"/>
      <c r="J50" s="1182"/>
    </row>
  </sheetData>
  <mergeCells count="17">
    <mergeCell ref="H6:J6"/>
    <mergeCell ref="A1:J1"/>
    <mergeCell ref="A2:J2"/>
    <mergeCell ref="A3:J3"/>
    <mergeCell ref="A4:J4"/>
    <mergeCell ref="A5:J5"/>
    <mergeCell ref="A50:J50"/>
    <mergeCell ref="A7:A10"/>
    <mergeCell ref="B7:B10"/>
    <mergeCell ref="C7:C10"/>
    <mergeCell ref="D7:J7"/>
    <mergeCell ref="D8:G8"/>
    <mergeCell ref="H8:J8"/>
    <mergeCell ref="D9:D10"/>
    <mergeCell ref="E9:G9"/>
    <mergeCell ref="H9:H10"/>
    <mergeCell ref="I9:J9"/>
  </mergeCells>
  <pageMargins left="0.69" right="0.45" top="0.25" bottom="0.25" header="0.3" footer="0.3"/>
  <pageSetup paperSize="9" scale="95" orientation="portrait" r:id="rId1"/>
  <headerFooter>
    <oddFooter>&amp;C&amp;10Trang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6"/>
  <sheetViews>
    <sheetView showZeros="0" workbookViewId="0">
      <selection activeCell="F23" sqref="F23"/>
    </sheetView>
  </sheetViews>
  <sheetFormatPr defaultColWidth="8.85546875" defaultRowHeight="15.75"/>
  <cols>
    <col min="1" max="1" width="5.28515625" style="878" customWidth="1"/>
    <col min="2" max="2" width="30.28515625" style="879" customWidth="1"/>
    <col min="3" max="3" width="10" style="880" hidden="1" customWidth="1"/>
    <col min="4" max="4" width="20.42578125" style="877" customWidth="1"/>
    <col min="5" max="5" width="11.28515625" style="877" hidden="1" customWidth="1"/>
    <col min="6" max="6" width="12.7109375" style="877" hidden="1" customWidth="1"/>
    <col min="7" max="7" width="30.85546875" style="899" customWidth="1"/>
    <col min="8" max="8" width="17.7109375" style="901" customWidth="1"/>
    <col min="9" max="9" width="10.42578125" style="877" hidden="1" customWidth="1"/>
    <col min="10" max="11" width="0" style="877" hidden="1" customWidth="1"/>
    <col min="12" max="12" width="0" style="901" hidden="1" customWidth="1"/>
    <col min="13" max="13" width="43.28515625" style="877" hidden="1" customWidth="1"/>
    <col min="14" max="16" width="0" style="877" hidden="1" customWidth="1"/>
    <col min="17" max="16384" width="8.85546875" style="877"/>
  </cols>
  <sheetData>
    <row r="1" spans="1:12">
      <c r="A1" s="1202" t="s">
        <v>1873</v>
      </c>
      <c r="B1" s="1202"/>
      <c r="C1" s="1202"/>
      <c r="D1" s="1202"/>
      <c r="E1" s="1202"/>
      <c r="F1" s="1202"/>
      <c r="G1" s="1202"/>
      <c r="H1" s="877"/>
      <c r="L1" s="877"/>
    </row>
    <row r="2" spans="1:12">
      <c r="A2" s="1203" t="s">
        <v>1874</v>
      </c>
      <c r="B2" s="1203"/>
      <c r="C2" s="1203"/>
      <c r="D2" s="1203"/>
      <c r="E2" s="1203"/>
      <c r="F2" s="1203"/>
      <c r="G2" s="1203"/>
      <c r="H2" s="877"/>
      <c r="L2" s="877"/>
    </row>
    <row r="3" spans="1:12" ht="18" customHeight="1">
      <c r="A3" s="1202" t="s">
        <v>1875</v>
      </c>
      <c r="B3" s="1202"/>
      <c r="C3" s="1202"/>
      <c r="D3" s="1202"/>
      <c r="E3" s="1202"/>
      <c r="F3" s="1202"/>
      <c r="G3" s="1202"/>
      <c r="H3" s="877"/>
      <c r="L3" s="877"/>
    </row>
    <row r="4" spans="1:12">
      <c r="A4" s="1204" t="s">
        <v>1826</v>
      </c>
      <c r="B4" s="1205"/>
      <c r="C4" s="1205"/>
      <c r="D4" s="1205"/>
      <c r="E4" s="1205"/>
      <c r="F4" s="1205"/>
      <c r="G4" s="1205"/>
      <c r="H4" s="877"/>
      <c r="L4" s="877"/>
    </row>
    <row r="5" spans="1:12">
      <c r="A5" s="1205" t="s">
        <v>1793</v>
      </c>
      <c r="B5" s="1205"/>
      <c r="C5" s="1205"/>
      <c r="D5" s="1205"/>
      <c r="E5" s="1205"/>
      <c r="F5" s="1205"/>
      <c r="G5" s="1205"/>
      <c r="H5" s="877"/>
      <c r="L5" s="877"/>
    </row>
    <row r="6" spans="1:12">
      <c r="G6" s="881" t="s">
        <v>952</v>
      </c>
      <c r="H6" s="877"/>
      <c r="I6" s="1206" t="s">
        <v>95</v>
      </c>
      <c r="L6" s="877"/>
    </row>
    <row r="7" spans="1:12" ht="12.75" customHeight="1">
      <c r="A7" s="1201" t="s">
        <v>179</v>
      </c>
      <c r="B7" s="1201" t="s">
        <v>1876</v>
      </c>
      <c r="C7" s="1201" t="s">
        <v>1877</v>
      </c>
      <c r="D7" s="1201" t="s">
        <v>1878</v>
      </c>
      <c r="E7" s="1201"/>
      <c r="F7" s="1201"/>
      <c r="G7" s="1201" t="s">
        <v>723</v>
      </c>
      <c r="H7" s="877"/>
      <c r="I7" s="1206"/>
      <c r="L7" s="877"/>
    </row>
    <row r="8" spans="1:12" ht="27.95" customHeight="1">
      <c r="A8" s="1201"/>
      <c r="B8" s="1201"/>
      <c r="C8" s="1201"/>
      <c r="D8" s="1201"/>
      <c r="E8" s="1201"/>
      <c r="F8" s="1201"/>
      <c r="G8" s="1201"/>
      <c r="H8" s="877"/>
      <c r="I8" s="1206"/>
      <c r="L8" s="877"/>
    </row>
    <row r="9" spans="1:12" ht="39.75" customHeight="1">
      <c r="A9" s="1201"/>
      <c r="B9" s="1201"/>
      <c r="C9" s="1201"/>
      <c r="D9" s="882" t="s">
        <v>181</v>
      </c>
      <c r="E9" s="882" t="s">
        <v>1879</v>
      </c>
      <c r="F9" s="882" t="s">
        <v>1880</v>
      </c>
      <c r="G9" s="1201"/>
      <c r="H9" s="877"/>
      <c r="I9" s="1207"/>
      <c r="L9" s="877"/>
    </row>
    <row r="10" spans="1:12" s="889" customFormat="1" ht="24.95" customHeight="1">
      <c r="A10" s="883"/>
      <c r="B10" s="884" t="s">
        <v>181</v>
      </c>
      <c r="C10" s="885">
        <f>SUM(C11:C24)</f>
        <v>906.15737848829849</v>
      </c>
      <c r="D10" s="886">
        <v>800000</v>
      </c>
      <c r="E10" s="887">
        <f>SUBTOTAL(9,E11:E24)</f>
        <v>0</v>
      </c>
      <c r="F10" s="887">
        <f>SUBTOTAL(9,F11:F24)</f>
        <v>800000.00000000012</v>
      </c>
      <c r="G10" s="888"/>
      <c r="I10" s="887">
        <v>286482</v>
      </c>
      <c r="J10" s="890">
        <f>I10+E10</f>
        <v>286482</v>
      </c>
      <c r="K10" s="889">
        <v>60385</v>
      </c>
      <c r="L10" s="891">
        <f>E10-K10</f>
        <v>-60385</v>
      </c>
    </row>
    <row r="11" spans="1:12" ht="24.95" customHeight="1">
      <c r="A11" s="892">
        <v>1</v>
      </c>
      <c r="B11" s="893" t="s">
        <v>1881</v>
      </c>
      <c r="C11" s="894">
        <v>45.020579632424798</v>
      </c>
      <c r="D11" s="895">
        <f t="shared" ref="D11:D22" si="0">C11/$C$10*$D$10</f>
        <v>39746.366978796199</v>
      </c>
      <c r="E11" s="895"/>
      <c r="F11" s="895">
        <f>D11-E11</f>
        <v>39746.366978796199</v>
      </c>
      <c r="G11" s="896"/>
      <c r="H11" s="877"/>
      <c r="I11" s="897"/>
      <c r="L11" s="877"/>
    </row>
    <row r="12" spans="1:12" s="889" customFormat="1" ht="24.95" customHeight="1">
      <c r="A12" s="892">
        <v>2</v>
      </c>
      <c r="B12" s="893" t="s">
        <v>1882</v>
      </c>
      <c r="C12" s="898">
        <v>77.445266617828807</v>
      </c>
      <c r="D12" s="895">
        <f t="shared" si="0"/>
        <v>68372.464612738477</v>
      </c>
      <c r="E12" s="883"/>
      <c r="F12" s="895">
        <f t="shared" ref="F12:F24" si="1">D12-E12</f>
        <v>68372.464612738477</v>
      </c>
      <c r="G12" s="896"/>
      <c r="I12" s="883"/>
    </row>
    <row r="13" spans="1:12" s="889" customFormat="1" ht="24.95" customHeight="1">
      <c r="A13" s="892">
        <v>3</v>
      </c>
      <c r="B13" s="893" t="s">
        <v>1811</v>
      </c>
      <c r="C13" s="898">
        <v>64.896518504940133</v>
      </c>
      <c r="D13" s="895">
        <f t="shared" si="0"/>
        <v>57293.816765651958</v>
      </c>
      <c r="E13" s="883"/>
      <c r="F13" s="895">
        <f t="shared" si="1"/>
        <v>57293.816765651958</v>
      </c>
      <c r="G13" s="896"/>
      <c r="I13" s="883"/>
    </row>
    <row r="14" spans="1:12" s="889" customFormat="1" ht="24.95" customHeight="1">
      <c r="A14" s="892">
        <v>4</v>
      </c>
      <c r="B14" s="893" t="s">
        <v>1815</v>
      </c>
      <c r="C14" s="898">
        <v>53.756951548435829</v>
      </c>
      <c r="D14" s="895">
        <f t="shared" si="0"/>
        <v>47459.262882671552</v>
      </c>
      <c r="E14" s="895"/>
      <c r="F14" s="895">
        <f t="shared" si="1"/>
        <v>47459.262882671552</v>
      </c>
      <c r="G14" s="896"/>
      <c r="I14" s="883"/>
    </row>
    <row r="15" spans="1:12" s="889" customFormat="1" ht="24.95" customHeight="1">
      <c r="A15" s="892">
        <v>5</v>
      </c>
      <c r="B15" s="893" t="s">
        <v>1883</v>
      </c>
      <c r="C15" s="898">
        <v>77.952390202701267</v>
      </c>
      <c r="D15" s="895">
        <f t="shared" si="0"/>
        <v>68820.178086721076</v>
      </c>
      <c r="E15" s="895"/>
      <c r="F15" s="895">
        <f t="shared" si="1"/>
        <v>68820.178086721076</v>
      </c>
      <c r="G15" s="896"/>
      <c r="I15" s="883"/>
    </row>
    <row r="16" spans="1:12" s="889" customFormat="1" ht="24.95" customHeight="1">
      <c r="A16" s="892">
        <v>6</v>
      </c>
      <c r="B16" s="893" t="s">
        <v>1884</v>
      </c>
      <c r="C16" s="898">
        <v>68.865653235673534</v>
      </c>
      <c r="D16" s="895">
        <f t="shared" si="0"/>
        <v>60797.962800288842</v>
      </c>
      <c r="E16" s="883"/>
      <c r="F16" s="895">
        <f t="shared" si="1"/>
        <v>60797.962800288842</v>
      </c>
      <c r="G16" s="896"/>
      <c r="I16" s="883"/>
    </row>
    <row r="17" spans="1:14" s="889" customFormat="1" ht="24.95" customHeight="1">
      <c r="A17" s="892">
        <v>7</v>
      </c>
      <c r="B17" s="893" t="s">
        <v>1839</v>
      </c>
      <c r="C17" s="898">
        <v>66.141744765214213</v>
      </c>
      <c r="D17" s="895">
        <f t="shared" si="0"/>
        <v>58393.1633381879</v>
      </c>
      <c r="E17" s="895"/>
      <c r="F17" s="895">
        <f t="shared" si="1"/>
        <v>58393.1633381879</v>
      </c>
      <c r="G17" s="896"/>
      <c r="I17" s="883"/>
    </row>
    <row r="18" spans="1:14" s="889" customFormat="1" ht="24.95" customHeight="1">
      <c r="A18" s="892">
        <v>8</v>
      </c>
      <c r="B18" s="893" t="s">
        <v>1885</v>
      </c>
      <c r="C18" s="898">
        <v>58.155470663584978</v>
      </c>
      <c r="D18" s="895">
        <f t="shared" si="0"/>
        <v>51342.490427526507</v>
      </c>
      <c r="E18" s="895">
        <v>0</v>
      </c>
      <c r="F18" s="895">
        <f t="shared" si="1"/>
        <v>51342.490427526507</v>
      </c>
      <c r="G18" s="1279"/>
      <c r="I18" s="883"/>
    </row>
    <row r="19" spans="1:14" s="889" customFormat="1" ht="24.95" customHeight="1">
      <c r="A19" s="892">
        <v>9</v>
      </c>
      <c r="B19" s="893" t="s">
        <v>1886</v>
      </c>
      <c r="C19" s="898">
        <v>39.421209193382232</v>
      </c>
      <c r="D19" s="895">
        <f t="shared" si="0"/>
        <v>34802.969222981425</v>
      </c>
      <c r="E19" s="883"/>
      <c r="F19" s="895">
        <f t="shared" si="1"/>
        <v>34802.969222981425</v>
      </c>
      <c r="G19" s="896"/>
      <c r="I19" s="883"/>
    </row>
    <row r="20" spans="1:14" s="889" customFormat="1" ht="24.95" customHeight="1">
      <c r="A20" s="892">
        <v>10</v>
      </c>
      <c r="B20" s="893" t="s">
        <v>1850</v>
      </c>
      <c r="C20" s="898">
        <v>74.97209197995916</v>
      </c>
      <c r="D20" s="895">
        <f t="shared" si="0"/>
        <v>66189.025226528945</v>
      </c>
      <c r="E20" s="895"/>
      <c r="F20" s="895">
        <f t="shared" si="1"/>
        <v>66189.025226528945</v>
      </c>
      <c r="G20" s="896"/>
      <c r="I20" s="883"/>
    </row>
    <row r="21" spans="1:14" s="889" customFormat="1" ht="24.95" customHeight="1">
      <c r="A21" s="892">
        <v>11</v>
      </c>
      <c r="B21" s="893" t="s">
        <v>1867</v>
      </c>
      <c r="C21" s="898">
        <v>64.897107404618524</v>
      </c>
      <c r="D21" s="895">
        <f t="shared" si="0"/>
        <v>57294.336675056111</v>
      </c>
      <c r="E21" s="895">
        <v>0</v>
      </c>
      <c r="F21" s="895">
        <f t="shared" si="1"/>
        <v>57294.336675056111</v>
      </c>
      <c r="G21" s="1279"/>
      <c r="I21" s="883"/>
    </row>
    <row r="22" spans="1:14" s="889" customFormat="1" ht="24.95" customHeight="1">
      <c r="A22" s="892">
        <v>12</v>
      </c>
      <c r="B22" s="893" t="s">
        <v>1863</v>
      </c>
      <c r="C22" s="898">
        <v>69.65323945725126</v>
      </c>
      <c r="D22" s="895">
        <f t="shared" si="0"/>
        <v>61493.282390704029</v>
      </c>
      <c r="E22" s="895">
        <v>0</v>
      </c>
      <c r="F22" s="895">
        <f t="shared" si="1"/>
        <v>61493.282390704029</v>
      </c>
      <c r="G22" s="896"/>
      <c r="I22" s="883"/>
      <c r="M22" s="896" t="s">
        <v>1887</v>
      </c>
      <c r="N22" s="889" t="s">
        <v>1888</v>
      </c>
    </row>
    <row r="23" spans="1:14" s="889" customFormat="1" ht="24.95" customHeight="1">
      <c r="A23" s="892">
        <v>13</v>
      </c>
      <c r="B23" s="893" t="s">
        <v>1855</v>
      </c>
      <c r="C23" s="898">
        <v>72.284271814355222</v>
      </c>
      <c r="D23" s="895">
        <f>C23/$C$10*$D$10</f>
        <v>63816.086282887249</v>
      </c>
      <c r="E23" s="883"/>
      <c r="F23" s="895">
        <f t="shared" si="1"/>
        <v>63816.086282887249</v>
      </c>
      <c r="G23" s="896"/>
      <c r="I23" s="883"/>
    </row>
    <row r="24" spans="1:14" s="889" customFormat="1" ht="24.95" customHeight="1">
      <c r="A24" s="892">
        <v>14</v>
      </c>
      <c r="B24" s="893" t="s">
        <v>1844</v>
      </c>
      <c r="C24" s="898">
        <v>72.694883467928662</v>
      </c>
      <c r="D24" s="895">
        <f>C24/$C$10*$D$10</f>
        <v>64178.594309259839</v>
      </c>
      <c r="E24" s="895">
        <v>0</v>
      </c>
      <c r="F24" s="895">
        <f t="shared" si="1"/>
        <v>64178.594309259839</v>
      </c>
      <c r="G24" s="1279"/>
      <c r="I24" s="883"/>
    </row>
    <row r="25" spans="1:14" ht="10.5" customHeight="1">
      <c r="D25" s="889"/>
      <c r="E25" s="889"/>
      <c r="F25" s="889"/>
      <c r="H25" s="877"/>
      <c r="L25" s="877"/>
    </row>
    <row r="26" spans="1:14" ht="43.5" customHeight="1">
      <c r="B26" s="900"/>
      <c r="C26" s="900"/>
      <c r="D26" s="900"/>
      <c r="E26" s="900"/>
      <c r="F26" s="900"/>
    </row>
  </sheetData>
  <mergeCells count="11">
    <mergeCell ref="I6:I9"/>
    <mergeCell ref="A7:A9"/>
    <mergeCell ref="B7:B9"/>
    <mergeCell ref="C7:C9"/>
    <mergeCell ref="D7:F8"/>
    <mergeCell ref="G7:G9"/>
    <mergeCell ref="A1:G1"/>
    <mergeCell ref="A2:G2"/>
    <mergeCell ref="A3:G3"/>
    <mergeCell ref="A4:G4"/>
    <mergeCell ref="A5:G5"/>
  </mergeCells>
  <pageMargins left="0.8" right="0.31496062992126" top="0.39370078740157499" bottom="0.511811023622047" header="0.196850393700787" footer="0.31496062992126"/>
  <pageSetup paperSize="9" fitToHeight="0" orientation="portrait" r:id="rId1"/>
  <headerFooter>
    <oddFooter>&amp;C&amp;10Trang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Zeros="0" zoomScale="115" zoomScaleNormal="115" workbookViewId="0">
      <selection activeCell="F23" sqref="F23"/>
    </sheetView>
  </sheetViews>
  <sheetFormatPr defaultColWidth="9.140625" defaultRowHeight="12.75"/>
  <cols>
    <col min="1" max="1" width="4.85546875" style="980" customWidth="1"/>
    <col min="2" max="2" width="47.28515625" style="904" customWidth="1"/>
    <col min="3" max="3" width="12.42578125" style="910" customWidth="1"/>
    <col min="4" max="4" width="1.5703125" style="928" hidden="1" customWidth="1"/>
    <col min="5" max="5" width="9.140625" style="967" customWidth="1"/>
    <col min="6" max="6" width="10.85546875" style="965" customWidth="1"/>
    <col min="7" max="7" width="12.5703125" style="965" customWidth="1"/>
    <col min="8" max="8" width="13" style="965" hidden="1" customWidth="1"/>
    <col min="9" max="9" width="14.5703125" style="965" hidden="1" customWidth="1"/>
    <col min="10" max="10" width="16.140625" style="965" customWidth="1"/>
    <col min="11" max="11" width="18.7109375" style="965" hidden="1" customWidth="1"/>
    <col min="12" max="12" width="17.7109375" style="904" hidden="1" customWidth="1"/>
    <col min="13" max="14" width="19.42578125" style="904" hidden="1" customWidth="1"/>
    <col min="15" max="15" width="2.5703125" style="910" hidden="1" customWidth="1"/>
    <col min="16" max="16" width="24.5703125" style="910" customWidth="1"/>
    <col min="17" max="17" width="26.42578125" style="904" hidden="1" customWidth="1"/>
    <col min="18" max="18" width="3" style="910" hidden="1" customWidth="1"/>
    <col min="19" max="19" width="28.42578125" style="904" hidden="1" customWidth="1"/>
    <col min="20" max="20" width="17.85546875" style="904" hidden="1" customWidth="1"/>
    <col min="21" max="33" width="0" style="904" hidden="1" customWidth="1"/>
    <col min="34" max="16384" width="9.140625" style="904"/>
  </cols>
  <sheetData>
    <row r="1" spans="1:20" s="902" customFormat="1" ht="18.75">
      <c r="A1" s="1220" t="s">
        <v>1889</v>
      </c>
      <c r="B1" s="1220"/>
      <c r="C1" s="1220"/>
      <c r="D1" s="1220"/>
      <c r="E1" s="1220"/>
      <c r="F1" s="1220"/>
      <c r="G1" s="1220"/>
      <c r="H1" s="1220"/>
      <c r="I1" s="1220"/>
      <c r="J1" s="1220"/>
      <c r="K1" s="1220"/>
      <c r="L1" s="1220"/>
      <c r="M1" s="1220"/>
      <c r="N1" s="1220"/>
      <c r="O1" s="1220"/>
      <c r="P1" s="1220"/>
      <c r="Q1" s="1221" t="s">
        <v>1890</v>
      </c>
      <c r="R1" s="1221"/>
    </row>
    <row r="2" spans="1:20" ht="21" customHeight="1">
      <c r="A2" s="1222" t="s">
        <v>1891</v>
      </c>
      <c r="B2" s="1222"/>
      <c r="C2" s="1222"/>
      <c r="D2" s="1222"/>
      <c r="E2" s="1222"/>
      <c r="F2" s="1222"/>
      <c r="G2" s="1222"/>
      <c r="H2" s="1222"/>
      <c r="I2" s="1222"/>
      <c r="J2" s="1222"/>
      <c r="K2" s="1222"/>
      <c r="L2" s="1222"/>
      <c r="M2" s="1222"/>
      <c r="N2" s="1222"/>
      <c r="O2" s="1222"/>
      <c r="P2" s="1222"/>
      <c r="Q2" s="1222"/>
      <c r="R2" s="1222"/>
      <c r="S2" s="903" t="s">
        <v>1892</v>
      </c>
      <c r="T2" s="1278">
        <v>1409123.148</v>
      </c>
    </row>
    <row r="3" spans="1:20" ht="15" customHeight="1">
      <c r="A3" s="1223" t="str">
        <f>' 4 Ke hoach 2020'!A3:AC3</f>
        <v>(Kèm theo Nghị quyết số 222/2019/NQ-HĐND ngày 07 tháng 12 năm 2019 của Hội đồng nhân dân tỉnh Quảng Ninh)</v>
      </c>
      <c r="B3" s="1224"/>
      <c r="C3" s="1224"/>
      <c r="D3" s="1224"/>
      <c r="E3" s="1224"/>
      <c r="F3" s="1224"/>
      <c r="G3" s="1224"/>
      <c r="H3" s="1224"/>
      <c r="I3" s="1224"/>
      <c r="J3" s="1224"/>
      <c r="K3" s="1224"/>
      <c r="L3" s="1224"/>
      <c r="M3" s="1224"/>
      <c r="N3" s="1224"/>
      <c r="O3" s="1224"/>
      <c r="P3" s="1224"/>
      <c r="Q3" s="905"/>
      <c r="R3" s="905"/>
      <c r="S3" s="903"/>
      <c r="T3" s="1278"/>
    </row>
    <row r="4" spans="1:20">
      <c r="A4" s="906"/>
      <c r="B4" s="907"/>
      <c r="C4" s="907"/>
      <c r="D4" s="907"/>
      <c r="E4" s="908"/>
      <c r="F4" s="909"/>
      <c r="G4" s="909"/>
      <c r="H4" s="909"/>
      <c r="I4" s="909"/>
      <c r="J4" s="1225" t="s">
        <v>1794</v>
      </c>
      <c r="K4" s="1225"/>
      <c r="L4" s="1225"/>
      <c r="M4" s="1225"/>
      <c r="N4" s="1225"/>
      <c r="O4" s="1225"/>
      <c r="P4" s="1225"/>
    </row>
    <row r="5" spans="1:20" ht="65.45" customHeight="1">
      <c r="A5" s="1226" t="s">
        <v>3</v>
      </c>
      <c r="B5" s="1218" t="s">
        <v>1893</v>
      </c>
      <c r="C5" s="1218" t="s">
        <v>1894</v>
      </c>
      <c r="D5" s="911" t="s">
        <v>1895</v>
      </c>
      <c r="E5" s="1228" t="s">
        <v>1896</v>
      </c>
      <c r="F5" s="1228" t="s">
        <v>1897</v>
      </c>
      <c r="G5" s="1218" t="s">
        <v>1898</v>
      </c>
      <c r="H5" s="1217" t="s">
        <v>1899</v>
      </c>
      <c r="I5" s="1217"/>
      <c r="J5" s="1217"/>
      <c r="K5" s="911" t="s">
        <v>1900</v>
      </c>
      <c r="L5" s="912" t="s">
        <v>1898</v>
      </c>
      <c r="M5" s="1217" t="s">
        <v>1899</v>
      </c>
      <c r="N5" s="1217"/>
      <c r="O5" s="1217"/>
      <c r="P5" s="1218" t="s">
        <v>1901</v>
      </c>
      <c r="Q5" s="1218" t="s">
        <v>1901</v>
      </c>
      <c r="R5" s="1218" t="s">
        <v>1902</v>
      </c>
    </row>
    <row r="6" spans="1:20" ht="27" customHeight="1">
      <c r="A6" s="1227"/>
      <c r="B6" s="1219"/>
      <c r="C6" s="1219"/>
      <c r="D6" s="911"/>
      <c r="E6" s="1229"/>
      <c r="F6" s="1229"/>
      <c r="G6" s="1219"/>
      <c r="H6" s="1018" t="s">
        <v>1903</v>
      </c>
      <c r="I6" s="1018" t="s">
        <v>1904</v>
      </c>
      <c r="J6" s="1018" t="s">
        <v>1905</v>
      </c>
      <c r="K6" s="911"/>
      <c r="L6" s="912"/>
      <c r="M6" s="486" t="s">
        <v>1903</v>
      </c>
      <c r="N6" s="486" t="s">
        <v>1904</v>
      </c>
      <c r="O6" s="486" t="s">
        <v>1905</v>
      </c>
      <c r="P6" s="1219"/>
      <c r="Q6" s="1219"/>
      <c r="R6" s="1219"/>
    </row>
    <row r="7" spans="1:20" ht="27" customHeight="1">
      <c r="A7" s="547"/>
      <c r="B7" s="912" t="s">
        <v>1906</v>
      </c>
      <c r="C7" s="912"/>
      <c r="D7" s="911"/>
      <c r="E7" s="911"/>
      <c r="F7" s="913">
        <f>F10+F17+F91</f>
        <v>1047990</v>
      </c>
      <c r="G7" s="913">
        <f>G10+G17+G91</f>
        <v>2145050.7999999998</v>
      </c>
      <c r="H7" s="913">
        <f>H10+H17+H91</f>
        <v>1097062.148</v>
      </c>
      <c r="I7" s="913">
        <f>I10+I17+I91</f>
        <v>0</v>
      </c>
      <c r="J7" s="913">
        <f>J10+J17+J91</f>
        <v>1097061</v>
      </c>
      <c r="K7" s="913">
        <f>K10+K14+K17+K24+K31+K36</f>
        <v>243000000000</v>
      </c>
      <c r="L7" s="913">
        <f>L10+L14+L17+L24+L31+L36</f>
        <v>1028000000000</v>
      </c>
      <c r="M7" s="913">
        <f>M10+M14+M17+M24+M31+M36</f>
        <v>785000000000</v>
      </c>
      <c r="N7" s="913">
        <f>N10+N14+N17+N24+N31+N36</f>
        <v>0</v>
      </c>
      <c r="O7" s="913">
        <f>O10+O14+O17+O24+O31+O36</f>
        <v>785000000000</v>
      </c>
      <c r="P7" s="914"/>
      <c r="Q7" s="914"/>
      <c r="R7" s="914"/>
      <c r="S7" s="915">
        <v>3262101.5999999996</v>
      </c>
    </row>
    <row r="8" spans="1:20" s="921" customFormat="1" ht="18" customHeight="1">
      <c r="A8" s="1208" t="s">
        <v>1907</v>
      </c>
      <c r="B8" s="1209"/>
      <c r="C8" s="1209"/>
      <c r="D8" s="1209"/>
      <c r="E8" s="1209"/>
      <c r="F8" s="1209"/>
      <c r="G8" s="1210"/>
      <c r="H8" s="916"/>
      <c r="I8" s="916"/>
      <c r="J8" s="916"/>
      <c r="K8" s="917"/>
      <c r="L8" s="918"/>
      <c r="M8" s="500">
        <f>L8-K8</f>
        <v>0</v>
      </c>
      <c r="N8" s="919">
        <f>M8*0.5</f>
        <v>0</v>
      </c>
      <c r="O8" s="524">
        <f>M8-N8</f>
        <v>0</v>
      </c>
      <c r="P8" s="524"/>
      <c r="Q8" s="918"/>
      <c r="R8" s="920"/>
    </row>
    <row r="9" spans="1:20" s="910" customFormat="1" ht="51.75" customHeight="1">
      <c r="A9" s="486">
        <v>1</v>
      </c>
      <c r="B9" s="922" t="s">
        <v>1908</v>
      </c>
      <c r="C9" s="920" t="s">
        <v>1909</v>
      </c>
      <c r="D9" s="923">
        <v>328000</v>
      </c>
      <c r="E9" s="924">
        <v>32.799999999999997</v>
      </c>
      <c r="F9" s="500">
        <v>183000</v>
      </c>
      <c r="G9" s="500">
        <v>900000</v>
      </c>
      <c r="H9" s="500">
        <v>717000</v>
      </c>
      <c r="I9" s="500">
        <v>0</v>
      </c>
      <c r="J9" s="500">
        <v>717000</v>
      </c>
      <c r="K9" s="913">
        <v>183000000000</v>
      </c>
      <c r="L9" s="925">
        <v>900000000000</v>
      </c>
      <c r="M9" s="926">
        <f>L9-K9</f>
        <v>717000000000</v>
      </c>
      <c r="N9" s="927">
        <f>M9*0</f>
        <v>0</v>
      </c>
      <c r="O9" s="500">
        <f>M9-N9</f>
        <v>717000000000</v>
      </c>
      <c r="P9" s="500"/>
      <c r="Q9" s="920" t="s">
        <v>1910</v>
      </c>
      <c r="R9" s="920" t="s">
        <v>1911</v>
      </c>
      <c r="S9" s="910">
        <v>1</v>
      </c>
      <c r="T9" s="928">
        <v>1852980</v>
      </c>
    </row>
    <row r="10" spans="1:20" s="921" customFormat="1" ht="18.75" customHeight="1">
      <c r="A10" s="486"/>
      <c r="B10" s="912" t="s">
        <v>1912</v>
      </c>
      <c r="C10" s="920"/>
      <c r="D10" s="923"/>
      <c r="E10" s="924"/>
      <c r="F10" s="929">
        <v>183000</v>
      </c>
      <c r="G10" s="929">
        <v>900000</v>
      </c>
      <c r="H10" s="929">
        <v>717000</v>
      </c>
      <c r="I10" s="929">
        <v>0</v>
      </c>
      <c r="J10" s="929">
        <v>717000</v>
      </c>
      <c r="K10" s="913">
        <f>SUM(K9:K9)</f>
        <v>183000000000</v>
      </c>
      <c r="L10" s="930">
        <f>SUM(L9:L9)</f>
        <v>900000000000</v>
      </c>
      <c r="M10" s="930">
        <f>SUM(M9:M9)</f>
        <v>717000000000</v>
      </c>
      <c r="N10" s="930">
        <f>SUM(N9:N9)</f>
        <v>0</v>
      </c>
      <c r="O10" s="930">
        <f>SUM(O9:O9)</f>
        <v>717000000000</v>
      </c>
      <c r="P10" s="930"/>
      <c r="Q10" s="918"/>
      <c r="R10" s="920"/>
    </row>
    <row r="11" spans="1:20" s="921" customFormat="1" ht="16.5" hidden="1" customHeight="1">
      <c r="A11" s="1208" t="s">
        <v>1913</v>
      </c>
      <c r="B11" s="1209"/>
      <c r="C11" s="1209"/>
      <c r="D11" s="1209"/>
      <c r="E11" s="1209"/>
      <c r="F11" s="1209"/>
      <c r="G11" s="1210"/>
      <c r="H11" s="917"/>
      <c r="I11" s="917"/>
      <c r="J11" s="917"/>
      <c r="K11" s="931"/>
      <c r="L11" s="918"/>
      <c r="M11" s="923"/>
      <c r="N11" s="918"/>
      <c r="O11" s="918"/>
      <c r="P11" s="918"/>
      <c r="Q11" s="918"/>
      <c r="R11" s="920"/>
    </row>
    <row r="12" spans="1:20" s="921" customFormat="1" ht="55.5" hidden="1" customHeight="1">
      <c r="A12" s="932"/>
      <c r="B12" s="933"/>
      <c r="C12" s="920"/>
      <c r="D12" s="923"/>
      <c r="E12" s="924"/>
      <c r="F12" s="500"/>
      <c r="G12" s="500"/>
      <c r="H12" s="500"/>
      <c r="I12" s="500"/>
      <c r="J12" s="500"/>
      <c r="K12" s="913"/>
      <c r="L12" s="926"/>
      <c r="M12" s="926"/>
      <c r="N12" s="926"/>
      <c r="O12" s="930"/>
      <c r="P12" s="930"/>
      <c r="Q12" s="922"/>
      <c r="R12" s="920"/>
      <c r="S12" s="934"/>
    </row>
    <row r="13" spans="1:20" s="921" customFormat="1" ht="54.75" hidden="1" customHeight="1">
      <c r="A13" s="932"/>
      <c r="B13" s="933"/>
      <c r="C13" s="920"/>
      <c r="D13" s="923"/>
      <c r="E13" s="924"/>
      <c r="F13" s="500"/>
      <c r="G13" s="500"/>
      <c r="H13" s="500"/>
      <c r="I13" s="500"/>
      <c r="J13" s="500"/>
      <c r="K13" s="913"/>
      <c r="L13" s="926"/>
      <c r="M13" s="926"/>
      <c r="N13" s="926"/>
      <c r="O13" s="930"/>
      <c r="P13" s="930"/>
      <c r="Q13" s="922"/>
      <c r="R13" s="920"/>
      <c r="S13" s="934"/>
    </row>
    <row r="14" spans="1:20" s="921" customFormat="1" ht="24.75" hidden="1" customHeight="1">
      <c r="A14" s="486"/>
      <c r="B14" s="912" t="s">
        <v>1912</v>
      </c>
      <c r="C14" s="920"/>
      <c r="D14" s="923"/>
      <c r="E14" s="924"/>
      <c r="F14" s="929">
        <v>0</v>
      </c>
      <c r="G14" s="929">
        <v>0</v>
      </c>
      <c r="H14" s="929">
        <v>0</v>
      </c>
      <c r="I14" s="929">
        <v>0</v>
      </c>
      <c r="J14" s="929">
        <v>0</v>
      </c>
      <c r="K14" s="935">
        <f>K12+K13</f>
        <v>0</v>
      </c>
      <c r="L14" s="936">
        <f>SUM(L12:L13)</f>
        <v>0</v>
      </c>
      <c r="M14" s="935">
        <f>M12+M13</f>
        <v>0</v>
      </c>
      <c r="N14" s="935">
        <f>N12+N13</f>
        <v>0</v>
      </c>
      <c r="O14" s="935">
        <f>O12+O13</f>
        <v>0</v>
      </c>
      <c r="P14" s="935"/>
      <c r="Q14" s="918"/>
      <c r="R14" s="920"/>
    </row>
    <row r="15" spans="1:20" s="921" customFormat="1" ht="24" customHeight="1">
      <c r="A15" s="1208" t="s">
        <v>1914</v>
      </c>
      <c r="B15" s="1209"/>
      <c r="C15" s="1209"/>
      <c r="D15" s="1209"/>
      <c r="E15" s="1209"/>
      <c r="F15" s="1209"/>
      <c r="G15" s="1210"/>
      <c r="H15" s="917"/>
      <c r="I15" s="917"/>
      <c r="J15" s="917"/>
      <c r="K15" s="931"/>
      <c r="L15" s="918"/>
      <c r="M15" s="923"/>
      <c r="N15" s="918"/>
      <c r="O15" s="918"/>
      <c r="P15" s="918"/>
      <c r="Q15" s="918"/>
      <c r="R15" s="920"/>
    </row>
    <row r="16" spans="1:20" s="921" customFormat="1" ht="54" customHeight="1">
      <c r="A16" s="932">
        <v>2</v>
      </c>
      <c r="B16" s="933" t="s">
        <v>1915</v>
      </c>
      <c r="C16" s="920" t="s">
        <v>1916</v>
      </c>
      <c r="D16" s="923">
        <v>320000</v>
      </c>
      <c r="E16" s="924">
        <v>32</v>
      </c>
      <c r="F16" s="500">
        <v>60000</v>
      </c>
      <c r="G16" s="500">
        <v>128000</v>
      </c>
      <c r="H16" s="500">
        <v>68000</v>
      </c>
      <c r="I16" s="500">
        <v>0</v>
      </c>
      <c r="J16" s="500">
        <v>68000</v>
      </c>
      <c r="K16" s="913">
        <v>60000000000</v>
      </c>
      <c r="L16" s="937">
        <f>D16*0.2*2000000</f>
        <v>128000000000</v>
      </c>
      <c r="M16" s="926">
        <f>L16-K16</f>
        <v>68000000000</v>
      </c>
      <c r="N16" s="937">
        <f>M16*0</f>
        <v>0</v>
      </c>
      <c r="O16" s="938">
        <f>M16-N16</f>
        <v>68000000000</v>
      </c>
      <c r="P16" s="938"/>
      <c r="Q16" s="922" t="s">
        <v>1917</v>
      </c>
      <c r="R16" s="920" t="s">
        <v>1911</v>
      </c>
      <c r="S16" s="934">
        <v>1</v>
      </c>
    </row>
    <row r="17" spans="1:19" s="921" customFormat="1" ht="18.75" customHeight="1">
      <c r="A17" s="486"/>
      <c r="B17" s="912" t="s">
        <v>1912</v>
      </c>
      <c r="C17" s="920"/>
      <c r="D17" s="923"/>
      <c r="E17" s="924"/>
      <c r="F17" s="929">
        <v>60000</v>
      </c>
      <c r="G17" s="929">
        <v>128000</v>
      </c>
      <c r="H17" s="929">
        <v>68000</v>
      </c>
      <c r="I17" s="929">
        <v>0</v>
      </c>
      <c r="J17" s="929">
        <v>68000</v>
      </c>
      <c r="K17" s="913">
        <f>SUM(K16:K16)</f>
        <v>60000000000</v>
      </c>
      <c r="L17" s="926">
        <f>SUM(L16:L16)</f>
        <v>128000000000</v>
      </c>
      <c r="M17" s="913">
        <f>SUM(M16:M16)</f>
        <v>68000000000</v>
      </c>
      <c r="N17" s="913">
        <f>SUM(N16:N16)</f>
        <v>0</v>
      </c>
      <c r="O17" s="913">
        <f>SUM(O16:O16)</f>
        <v>68000000000</v>
      </c>
      <c r="P17" s="913"/>
      <c r="Q17" s="918"/>
      <c r="R17" s="920"/>
    </row>
    <row r="18" spans="1:19" ht="19.5" hidden="1" customHeight="1">
      <c r="A18" s="1211" t="s">
        <v>1918</v>
      </c>
      <c r="B18" s="1212"/>
      <c r="C18" s="1212"/>
      <c r="D18" s="1212"/>
      <c r="E18" s="1212"/>
      <c r="F18" s="1212"/>
      <c r="G18" s="1213"/>
      <c r="H18" s="913"/>
      <c r="I18" s="913"/>
      <c r="J18" s="913"/>
      <c r="K18" s="922"/>
      <c r="L18" s="923"/>
      <c r="M18" s="920"/>
      <c r="N18" s="923"/>
      <c r="O18" s="922"/>
      <c r="P18" s="922"/>
      <c r="Q18" s="922"/>
      <c r="R18" s="920"/>
    </row>
    <row r="19" spans="1:19" ht="106.5" hidden="1" customHeight="1">
      <c r="A19" s="486"/>
      <c r="B19" s="922"/>
      <c r="C19" s="920"/>
      <c r="D19" s="923"/>
      <c r="E19" s="920"/>
      <c r="F19" s="500"/>
      <c r="G19" s="500"/>
      <c r="H19" s="500"/>
      <c r="I19" s="500"/>
      <c r="J19" s="500"/>
      <c r="K19" s="913"/>
      <c r="L19" s="939"/>
      <c r="M19" s="926"/>
      <c r="N19" s="939"/>
      <c r="O19" s="940"/>
      <c r="P19" s="940"/>
      <c r="Q19" s="486"/>
      <c r="R19" s="920"/>
      <c r="S19" s="910"/>
    </row>
    <row r="20" spans="1:19" ht="105" hidden="1" customHeight="1">
      <c r="A20" s="486"/>
      <c r="B20" s="922"/>
      <c r="C20" s="920"/>
      <c r="D20" s="923"/>
      <c r="E20" s="920"/>
      <c r="F20" s="500"/>
      <c r="G20" s="500"/>
      <c r="H20" s="500"/>
      <c r="I20" s="500"/>
      <c r="J20" s="500"/>
      <c r="K20" s="913"/>
      <c r="L20" s="939"/>
      <c r="M20" s="926"/>
      <c r="N20" s="939"/>
      <c r="O20" s="940"/>
      <c r="P20" s="940"/>
      <c r="Q20" s="486"/>
      <c r="R20" s="920"/>
      <c r="S20" s="910"/>
    </row>
    <row r="21" spans="1:19" ht="100.5" hidden="1" customHeight="1">
      <c r="A21" s="486"/>
      <c r="B21" s="922"/>
      <c r="C21" s="920"/>
      <c r="D21" s="923"/>
      <c r="E21" s="920"/>
      <c r="F21" s="500"/>
      <c r="G21" s="500"/>
      <c r="H21" s="500"/>
      <c r="I21" s="500"/>
      <c r="J21" s="500"/>
      <c r="K21" s="913"/>
      <c r="L21" s="939"/>
      <c r="M21" s="926"/>
      <c r="N21" s="939"/>
      <c r="O21" s="940"/>
      <c r="P21" s="940"/>
      <c r="Q21" s="486"/>
      <c r="R21" s="920"/>
      <c r="S21" s="910"/>
    </row>
    <row r="22" spans="1:19" ht="97.5" hidden="1" customHeight="1">
      <c r="A22" s="486"/>
      <c r="B22" s="922"/>
      <c r="C22" s="920"/>
      <c r="D22" s="923"/>
      <c r="E22" s="920"/>
      <c r="F22" s="500"/>
      <c r="G22" s="500"/>
      <c r="H22" s="500"/>
      <c r="I22" s="500"/>
      <c r="J22" s="500"/>
      <c r="K22" s="913"/>
      <c r="L22" s="939"/>
      <c r="M22" s="926"/>
      <c r="N22" s="939"/>
      <c r="O22" s="940"/>
      <c r="P22" s="940"/>
      <c r="Q22" s="486"/>
      <c r="R22" s="920"/>
      <c r="S22" s="910"/>
    </row>
    <row r="23" spans="1:19" ht="100.5" hidden="1" customHeight="1">
      <c r="A23" s="486"/>
      <c r="B23" s="922"/>
      <c r="C23" s="920"/>
      <c r="D23" s="923"/>
      <c r="E23" s="920"/>
      <c r="F23" s="500"/>
      <c r="G23" s="500"/>
      <c r="H23" s="500"/>
      <c r="I23" s="500"/>
      <c r="J23" s="500"/>
      <c r="K23" s="913"/>
      <c r="L23" s="939"/>
      <c r="M23" s="926"/>
      <c r="N23" s="939"/>
      <c r="O23" s="940"/>
      <c r="P23" s="940"/>
      <c r="Q23" s="486"/>
      <c r="R23" s="920"/>
      <c r="S23" s="910"/>
    </row>
    <row r="24" spans="1:19" s="941" customFormat="1" ht="24" hidden="1" customHeight="1">
      <c r="A24" s="547"/>
      <c r="B24" s="547" t="s">
        <v>1912</v>
      </c>
      <c r="C24" s="547"/>
      <c r="D24" s="548">
        <f>SUM(D19:D23)</f>
        <v>0</v>
      </c>
      <c r="E24" s="547">
        <f>SUM(E19:E23)</f>
        <v>0</v>
      </c>
      <c r="F24" s="929">
        <f>K24/1000</f>
        <v>0</v>
      </c>
      <c r="G24" s="929">
        <f>L24/1000</f>
        <v>0</v>
      </c>
      <c r="H24" s="929">
        <f>M24/1000</f>
        <v>0</v>
      </c>
      <c r="I24" s="929">
        <f>N24/1000</f>
        <v>0</v>
      </c>
      <c r="J24" s="929">
        <f>O24/1000</f>
        <v>0</v>
      </c>
      <c r="K24" s="519">
        <f>SUM(K19:K23)</f>
        <v>0</v>
      </c>
      <c r="L24" s="500">
        <f>SUM(L19:L23)</f>
        <v>0</v>
      </c>
      <c r="M24" s="519">
        <f>SUM(M19:M23)</f>
        <v>0</v>
      </c>
      <c r="N24" s="519">
        <f>SUM(N19:N23)</f>
        <v>0</v>
      </c>
      <c r="O24" s="519">
        <f>SUM(O19:O23)</f>
        <v>0</v>
      </c>
      <c r="P24" s="519"/>
      <c r="Q24" s="525"/>
      <c r="R24" s="547"/>
    </row>
    <row r="25" spans="1:19" ht="23.25" hidden="1" customHeight="1">
      <c r="A25" s="1211" t="s">
        <v>1919</v>
      </c>
      <c r="B25" s="1212"/>
      <c r="C25" s="1212"/>
      <c r="D25" s="1212"/>
      <c r="E25" s="1212"/>
      <c r="F25" s="1212"/>
      <c r="G25" s="1213"/>
      <c r="H25" s="942"/>
      <c r="I25" s="942"/>
      <c r="J25" s="942"/>
      <c r="K25" s="943"/>
      <c r="L25" s="944"/>
      <c r="M25" s="923"/>
      <c r="N25" s="944"/>
      <c r="O25" s="922"/>
      <c r="P25" s="922"/>
      <c r="Q25" s="922"/>
      <c r="R25" s="920"/>
    </row>
    <row r="26" spans="1:19" ht="57" hidden="1" customHeight="1">
      <c r="A26" s="486"/>
      <c r="B26" s="922"/>
      <c r="C26" s="920"/>
      <c r="D26" s="923"/>
      <c r="E26" s="924"/>
      <c r="F26" s="500"/>
      <c r="G26" s="500"/>
      <c r="H26" s="500"/>
      <c r="I26" s="500"/>
      <c r="J26" s="500"/>
      <c r="K26" s="519"/>
      <c r="L26" s="939"/>
      <c r="M26" s="926"/>
      <c r="N26" s="939"/>
      <c r="O26" s="940"/>
      <c r="P26" s="940"/>
      <c r="Q26" s="922"/>
      <c r="R26" s="920"/>
      <c r="S26" s="910"/>
    </row>
    <row r="27" spans="1:19" ht="68.25" hidden="1" customHeight="1">
      <c r="A27" s="486"/>
      <c r="B27" s="922"/>
      <c r="C27" s="920"/>
      <c r="D27" s="923"/>
      <c r="E27" s="924"/>
      <c r="F27" s="500"/>
      <c r="G27" s="500"/>
      <c r="H27" s="500"/>
      <c r="I27" s="500"/>
      <c r="J27" s="500"/>
      <c r="K27" s="913"/>
      <c r="L27" s="939"/>
      <c r="M27" s="926"/>
      <c r="N27" s="939"/>
      <c r="O27" s="940"/>
      <c r="P27" s="940"/>
      <c r="Q27" s="922"/>
      <c r="R27" s="920"/>
      <c r="S27" s="928"/>
    </row>
    <row r="28" spans="1:19" ht="97.5" hidden="1" customHeight="1">
      <c r="A28" s="486"/>
      <c r="B28" s="922"/>
      <c r="C28" s="920"/>
      <c r="D28" s="923"/>
      <c r="E28" s="924"/>
      <c r="F28" s="500"/>
      <c r="G28" s="500"/>
      <c r="H28" s="500"/>
      <c r="I28" s="500"/>
      <c r="J28" s="500"/>
      <c r="K28" s="913"/>
      <c r="L28" s="939"/>
      <c r="M28" s="926"/>
      <c r="N28" s="939"/>
      <c r="O28" s="940"/>
      <c r="P28" s="940"/>
      <c r="Q28" s="922"/>
      <c r="R28" s="920"/>
      <c r="S28" s="928"/>
    </row>
    <row r="29" spans="1:19" ht="99.75" hidden="1" customHeight="1">
      <c r="A29" s="486"/>
      <c r="B29" s="922"/>
      <c r="C29" s="920"/>
      <c r="D29" s="923"/>
      <c r="E29" s="924"/>
      <c r="F29" s="500"/>
      <c r="G29" s="500"/>
      <c r="H29" s="500"/>
      <c r="I29" s="500"/>
      <c r="J29" s="500"/>
      <c r="K29" s="913"/>
      <c r="L29" s="939"/>
      <c r="M29" s="926"/>
      <c r="N29" s="939"/>
      <c r="O29" s="940"/>
      <c r="P29" s="940"/>
      <c r="Q29" s="922"/>
      <c r="R29" s="920"/>
      <c r="S29" s="928"/>
    </row>
    <row r="30" spans="1:19" ht="58.5" hidden="1" customHeight="1">
      <c r="A30" s="486"/>
      <c r="B30" s="922"/>
      <c r="C30" s="920"/>
      <c r="D30" s="923"/>
      <c r="E30" s="924"/>
      <c r="F30" s="500"/>
      <c r="G30" s="500"/>
      <c r="H30" s="500"/>
      <c r="I30" s="500"/>
      <c r="J30" s="500"/>
      <c r="K30" s="913"/>
      <c r="L30" s="939"/>
      <c r="M30" s="926"/>
      <c r="N30" s="939"/>
      <c r="O30" s="940"/>
      <c r="P30" s="940"/>
      <c r="Q30" s="922"/>
      <c r="R30" s="920"/>
      <c r="S30" s="928"/>
    </row>
    <row r="31" spans="1:19" ht="18" hidden="1" customHeight="1">
      <c r="A31" s="1217" t="s">
        <v>1920</v>
      </c>
      <c r="B31" s="1217"/>
      <c r="C31" s="920"/>
      <c r="D31" s="923"/>
      <c r="E31" s="924"/>
      <c r="F31" s="929">
        <f>K31/1000</f>
        <v>0</v>
      </c>
      <c r="G31" s="929">
        <f>L31/1000</f>
        <v>0</v>
      </c>
      <c r="H31" s="929">
        <f>M31/1000</f>
        <v>0</v>
      </c>
      <c r="I31" s="929">
        <f>N31/1000</f>
        <v>0</v>
      </c>
      <c r="J31" s="929">
        <f>O31/1000</f>
        <v>0</v>
      </c>
      <c r="K31" s="913">
        <f>ROUND(SUM(K26:K30), -3)</f>
        <v>0</v>
      </c>
      <c r="L31" s="936">
        <f>ROUND(SUM(L26:L30), -3)</f>
        <v>0</v>
      </c>
      <c r="M31" s="913">
        <f>ROUND(SUM(M26:M30), -3)</f>
        <v>0</v>
      </c>
      <c r="N31" s="913">
        <f>ROUND(SUM(N26:N30), -3)</f>
        <v>0</v>
      </c>
      <c r="O31" s="913">
        <f>ROUND(SUM(O26:O30), -3)</f>
        <v>0</v>
      </c>
      <c r="P31" s="913"/>
      <c r="Q31" s="945"/>
      <c r="R31" s="920"/>
    </row>
    <row r="32" spans="1:19" s="921" customFormat="1" ht="21" hidden="1" customHeight="1">
      <c r="A32" s="1208" t="s">
        <v>1921</v>
      </c>
      <c r="B32" s="1209"/>
      <c r="C32" s="1209"/>
      <c r="D32" s="1209"/>
      <c r="E32" s="1209"/>
      <c r="F32" s="1209"/>
      <c r="G32" s="1210"/>
      <c r="H32" s="917"/>
      <c r="I32" s="917"/>
      <c r="J32" s="917"/>
      <c r="K32" s="931"/>
      <c r="L32" s="918"/>
      <c r="M32" s="923"/>
      <c r="N32" s="918"/>
      <c r="O32" s="918"/>
      <c r="P32" s="918"/>
      <c r="Q32" s="918"/>
      <c r="R32" s="920"/>
    </row>
    <row r="33" spans="1:20" s="949" customFormat="1" ht="72.75" hidden="1" customHeight="1">
      <c r="A33" s="486"/>
      <c r="B33" s="495"/>
      <c r="C33" s="486"/>
      <c r="D33" s="524"/>
      <c r="E33" s="490"/>
      <c r="F33" s="500"/>
      <c r="G33" s="500"/>
      <c r="H33" s="500"/>
      <c r="I33" s="500"/>
      <c r="J33" s="500"/>
      <c r="K33" s="519"/>
      <c r="L33" s="946"/>
      <c r="M33" s="500"/>
      <c r="N33" s="946"/>
      <c r="O33" s="947"/>
      <c r="P33" s="947"/>
      <c r="Q33" s="528"/>
      <c r="R33" s="920"/>
      <c r="S33" s="948"/>
    </row>
    <row r="34" spans="1:20" s="949" customFormat="1" ht="53.25" hidden="1" customHeight="1">
      <c r="A34" s="486"/>
      <c r="B34" s="495"/>
      <c r="C34" s="486"/>
      <c r="D34" s="524"/>
      <c r="E34" s="490"/>
      <c r="F34" s="500"/>
      <c r="G34" s="500"/>
      <c r="H34" s="500"/>
      <c r="I34" s="500"/>
      <c r="J34" s="500"/>
      <c r="K34" s="519"/>
      <c r="L34" s="946"/>
      <c r="M34" s="500"/>
      <c r="N34" s="946"/>
      <c r="O34" s="947"/>
      <c r="P34" s="947"/>
      <c r="Q34" s="486"/>
      <c r="R34" s="486"/>
      <c r="S34" s="948"/>
    </row>
    <row r="35" spans="1:20" s="949" customFormat="1" ht="54" hidden="1" customHeight="1">
      <c r="A35" s="486"/>
      <c r="B35" s="495"/>
      <c r="C35" s="486"/>
      <c r="D35" s="524"/>
      <c r="E35" s="490"/>
      <c r="F35" s="500"/>
      <c r="G35" s="500"/>
      <c r="H35" s="500"/>
      <c r="I35" s="500"/>
      <c r="J35" s="500"/>
      <c r="K35" s="519"/>
      <c r="L35" s="946"/>
      <c r="M35" s="500"/>
      <c r="N35" s="946"/>
      <c r="O35" s="947"/>
      <c r="P35" s="947"/>
      <c r="Q35" s="486"/>
      <c r="R35" s="486"/>
      <c r="S35" s="948"/>
    </row>
    <row r="36" spans="1:20" s="921" customFormat="1" ht="18.75" hidden="1" customHeight="1">
      <c r="A36" s="486"/>
      <c r="B36" s="912" t="s">
        <v>1912</v>
      </c>
      <c r="C36" s="920"/>
      <c r="D36" s="923"/>
      <c r="E36" s="924"/>
      <c r="F36" s="929">
        <f>K36/1000</f>
        <v>0</v>
      </c>
      <c r="G36" s="929">
        <f>L36/1000</f>
        <v>0</v>
      </c>
      <c r="H36" s="929">
        <f>M36/1000</f>
        <v>0</v>
      </c>
      <c r="I36" s="929">
        <f>N36/1000</f>
        <v>0</v>
      </c>
      <c r="J36" s="929">
        <f>O36/1000</f>
        <v>0</v>
      </c>
      <c r="K36" s="935">
        <f>K33+K34+K35</f>
        <v>0</v>
      </c>
      <c r="L36" s="926">
        <f>L33+L34+L35</f>
        <v>0</v>
      </c>
      <c r="M36" s="935">
        <f>M33+M34+M35</f>
        <v>0</v>
      </c>
      <c r="N36" s="935">
        <f>N33+N34+N35</f>
        <v>0</v>
      </c>
      <c r="O36" s="918"/>
      <c r="P36" s="918"/>
      <c r="Q36" s="918"/>
      <c r="R36" s="920"/>
    </row>
    <row r="37" spans="1:20" s="921" customFormat="1" ht="19.5" hidden="1" customHeight="1">
      <c r="A37" s="1211" t="s">
        <v>1922</v>
      </c>
      <c r="B37" s="1212"/>
      <c r="C37" s="1212"/>
      <c r="D37" s="1212"/>
      <c r="E37" s="1212"/>
      <c r="F37" s="1212"/>
      <c r="G37" s="1213"/>
      <c r="H37" s="942"/>
      <c r="I37" s="942"/>
      <c r="J37" s="942"/>
      <c r="K37" s="943"/>
      <c r="L37" s="918"/>
      <c r="M37" s="923"/>
      <c r="N37" s="918"/>
      <c r="O37" s="918"/>
      <c r="P37" s="918"/>
      <c r="Q37" s="918"/>
      <c r="R37" s="920"/>
    </row>
    <row r="38" spans="1:20" s="921" customFormat="1" ht="29.25" hidden="1" customHeight="1">
      <c r="A38" s="547">
        <v>1</v>
      </c>
      <c r="B38" s="922" t="s">
        <v>1923</v>
      </c>
      <c r="C38" s="920">
        <v>7</v>
      </c>
      <c r="D38" s="950"/>
      <c r="E38" s="951"/>
      <c r="F38" s="500">
        <f t="shared" ref="F38:J44" si="0">K38/1000</f>
        <v>183000000</v>
      </c>
      <c r="G38" s="500">
        <f t="shared" si="0"/>
        <v>900000000</v>
      </c>
      <c r="H38" s="500">
        <f t="shared" si="0"/>
        <v>717000000</v>
      </c>
      <c r="I38" s="500">
        <f t="shared" si="0"/>
        <v>0</v>
      </c>
      <c r="J38" s="500">
        <f t="shared" si="0"/>
        <v>717000000</v>
      </c>
      <c r="K38" s="913">
        <f>K10</f>
        <v>183000000000</v>
      </c>
      <c r="L38" s="926">
        <f>L10</f>
        <v>900000000000</v>
      </c>
      <c r="M38" s="926">
        <f>M10</f>
        <v>717000000000</v>
      </c>
      <c r="N38" s="926">
        <f>N10</f>
        <v>0</v>
      </c>
      <c r="O38" s="926">
        <f>O10</f>
        <v>717000000000</v>
      </c>
      <c r="P38" s="926"/>
      <c r="Q38" s="918"/>
      <c r="R38" s="920"/>
    </row>
    <row r="39" spans="1:20" s="921" customFormat="1" ht="27" hidden="1" customHeight="1">
      <c r="A39" s="547">
        <v>2</v>
      </c>
      <c r="B39" s="922" t="s">
        <v>1924</v>
      </c>
      <c r="C39" s="920">
        <v>2</v>
      </c>
      <c r="D39" s="950"/>
      <c r="E39" s="951"/>
      <c r="F39" s="500">
        <f t="shared" si="0"/>
        <v>0</v>
      </c>
      <c r="G39" s="500">
        <f>G14</f>
        <v>0</v>
      </c>
      <c r="H39" s="500">
        <f t="shared" si="0"/>
        <v>0</v>
      </c>
      <c r="I39" s="500">
        <f t="shared" si="0"/>
        <v>0</v>
      </c>
      <c r="J39" s="500">
        <f t="shared" si="0"/>
        <v>0</v>
      </c>
      <c r="K39" s="913">
        <f>K14</f>
        <v>0</v>
      </c>
      <c r="L39" s="926">
        <f>L14</f>
        <v>0</v>
      </c>
      <c r="M39" s="926">
        <f>M14</f>
        <v>0</v>
      </c>
      <c r="N39" s="926">
        <f>N14</f>
        <v>0</v>
      </c>
      <c r="O39" s="926">
        <f>O14</f>
        <v>0</v>
      </c>
      <c r="P39" s="926"/>
      <c r="Q39" s="918"/>
      <c r="R39" s="920"/>
      <c r="S39" s="904"/>
    </row>
    <row r="40" spans="1:20" s="921" customFormat="1" ht="29.25" hidden="1" customHeight="1">
      <c r="A40" s="547">
        <v>3</v>
      </c>
      <c r="B40" s="922" t="s">
        <v>1925</v>
      </c>
      <c r="C40" s="920">
        <v>3</v>
      </c>
      <c r="D40" s="950"/>
      <c r="E40" s="951"/>
      <c r="F40" s="500">
        <f t="shared" si="0"/>
        <v>60000000</v>
      </c>
      <c r="G40" s="500">
        <f t="shared" si="0"/>
        <v>128000000</v>
      </c>
      <c r="H40" s="500">
        <f t="shared" si="0"/>
        <v>68000000</v>
      </c>
      <c r="I40" s="500">
        <f t="shared" si="0"/>
        <v>0</v>
      </c>
      <c r="J40" s="500">
        <f t="shared" si="0"/>
        <v>68000000</v>
      </c>
      <c r="K40" s="913">
        <f>K17</f>
        <v>60000000000</v>
      </c>
      <c r="L40" s="926">
        <f>L17</f>
        <v>128000000000</v>
      </c>
      <c r="M40" s="926">
        <f>M17</f>
        <v>68000000000</v>
      </c>
      <c r="N40" s="926">
        <f>N17</f>
        <v>0</v>
      </c>
      <c r="O40" s="926">
        <f>O17</f>
        <v>68000000000</v>
      </c>
      <c r="P40" s="926"/>
      <c r="Q40" s="918"/>
      <c r="R40" s="920"/>
    </row>
    <row r="41" spans="1:20" s="921" customFormat="1" ht="28.5" hidden="1" customHeight="1">
      <c r="A41" s="547">
        <v>4</v>
      </c>
      <c r="B41" s="922" t="s">
        <v>1926</v>
      </c>
      <c r="C41" s="920">
        <v>5</v>
      </c>
      <c r="D41" s="950"/>
      <c r="E41" s="951"/>
      <c r="F41" s="500">
        <f t="shared" si="0"/>
        <v>0</v>
      </c>
      <c r="G41" s="500">
        <f t="shared" si="0"/>
        <v>0</v>
      </c>
      <c r="H41" s="500">
        <f t="shared" si="0"/>
        <v>0</v>
      </c>
      <c r="I41" s="500">
        <f t="shared" si="0"/>
        <v>0</v>
      </c>
      <c r="J41" s="500">
        <f t="shared" si="0"/>
        <v>0</v>
      </c>
      <c r="K41" s="913">
        <f>K24</f>
        <v>0</v>
      </c>
      <c r="L41" s="926">
        <f>L24</f>
        <v>0</v>
      </c>
      <c r="M41" s="926">
        <f>M24</f>
        <v>0</v>
      </c>
      <c r="N41" s="926">
        <f>N24</f>
        <v>0</v>
      </c>
      <c r="O41" s="926">
        <f>O24</f>
        <v>0</v>
      </c>
      <c r="P41" s="926"/>
      <c r="Q41" s="918"/>
      <c r="R41" s="920"/>
    </row>
    <row r="42" spans="1:20" s="921" customFormat="1" ht="29.25" hidden="1" customHeight="1">
      <c r="A42" s="547">
        <v>5</v>
      </c>
      <c r="B42" s="922" t="s">
        <v>1927</v>
      </c>
      <c r="C42" s="920">
        <v>5</v>
      </c>
      <c r="D42" s="911"/>
      <c r="E42" s="952"/>
      <c r="F42" s="500">
        <f t="shared" si="0"/>
        <v>0</v>
      </c>
      <c r="G42" s="500">
        <f t="shared" si="0"/>
        <v>0</v>
      </c>
      <c r="H42" s="500">
        <f t="shared" si="0"/>
        <v>0</v>
      </c>
      <c r="I42" s="500">
        <f t="shared" si="0"/>
        <v>0</v>
      </c>
      <c r="J42" s="500">
        <f t="shared" si="0"/>
        <v>0</v>
      </c>
      <c r="K42" s="913">
        <f>K31</f>
        <v>0</v>
      </c>
      <c r="L42" s="926">
        <f>L31</f>
        <v>0</v>
      </c>
      <c r="M42" s="926">
        <f>M31</f>
        <v>0</v>
      </c>
      <c r="N42" s="926">
        <f>N31</f>
        <v>0</v>
      </c>
      <c r="O42" s="926">
        <f>O31</f>
        <v>0</v>
      </c>
      <c r="P42" s="926"/>
      <c r="Q42" s="918"/>
      <c r="R42" s="920"/>
    </row>
    <row r="43" spans="1:20" s="921" customFormat="1" ht="24" hidden="1" customHeight="1">
      <c r="A43" s="547">
        <v>6</v>
      </c>
      <c r="B43" s="922" t="s">
        <v>1928</v>
      </c>
      <c r="C43" s="920">
        <v>3</v>
      </c>
      <c r="D43" s="950"/>
      <c r="E43" s="951"/>
      <c r="F43" s="500">
        <f t="shared" si="0"/>
        <v>0</v>
      </c>
      <c r="G43" s="500">
        <f t="shared" si="0"/>
        <v>0</v>
      </c>
      <c r="H43" s="500">
        <f t="shared" si="0"/>
        <v>0</v>
      </c>
      <c r="I43" s="500">
        <f t="shared" si="0"/>
        <v>0</v>
      </c>
      <c r="J43" s="500">
        <f t="shared" si="0"/>
        <v>0</v>
      </c>
      <c r="K43" s="913">
        <f>K36</f>
        <v>0</v>
      </c>
      <c r="L43" s="938">
        <f>L36</f>
        <v>0</v>
      </c>
      <c r="M43" s="926">
        <f>L43-K43</f>
        <v>0</v>
      </c>
      <c r="N43" s="938">
        <f>N36</f>
        <v>0</v>
      </c>
      <c r="O43" s="938">
        <f>O36</f>
        <v>0</v>
      </c>
      <c r="P43" s="938"/>
      <c r="Q43" s="918"/>
      <c r="R43" s="920"/>
    </row>
    <row r="44" spans="1:20" s="958" customFormat="1" ht="31.5" hidden="1" customHeight="1">
      <c r="A44" s="547"/>
      <c r="B44" s="912" t="s">
        <v>1929</v>
      </c>
      <c r="C44" s="912">
        <f>SUM(C38:C43)</f>
        <v>25</v>
      </c>
      <c r="D44" s="953"/>
      <c r="E44" s="954"/>
      <c r="F44" s="519">
        <f t="shared" si="0"/>
        <v>243000000</v>
      </c>
      <c r="G44" s="519">
        <f>L44/1000</f>
        <v>1028000000</v>
      </c>
      <c r="H44" s="519">
        <f>M44/1000</f>
        <v>785000000</v>
      </c>
      <c r="I44" s="519">
        <f t="shared" si="0"/>
        <v>0</v>
      </c>
      <c r="J44" s="519">
        <f t="shared" si="0"/>
        <v>785000000</v>
      </c>
      <c r="K44" s="955">
        <f>SUM(K38:K43)</f>
        <v>243000000000</v>
      </c>
      <c r="L44" s="955">
        <f>SUM(L38:L43)</f>
        <v>1028000000000</v>
      </c>
      <c r="M44" s="955">
        <f>SUM(M38:M43)</f>
        <v>785000000000</v>
      </c>
      <c r="N44" s="955">
        <f>SUM(N38:N43)</f>
        <v>0</v>
      </c>
      <c r="O44" s="955">
        <f>SUM(O38:O43)</f>
        <v>785000000000</v>
      </c>
      <c r="P44" s="955"/>
      <c r="Q44" s="956"/>
      <c r="R44" s="912"/>
      <c r="S44" s="957"/>
    </row>
    <row r="45" spans="1:20" s="921" customFormat="1" ht="12.75" hidden="1" customHeight="1">
      <c r="A45" s="486"/>
      <c r="B45" s="912"/>
      <c r="C45" s="912"/>
      <c r="D45" s="950"/>
      <c r="E45" s="951"/>
      <c r="F45" s="925"/>
      <c r="G45" s="925"/>
      <c r="H45" s="925"/>
      <c r="I45" s="925"/>
      <c r="J45" s="925"/>
      <c r="K45" s="955"/>
      <c r="L45" s="939"/>
      <c r="M45" s="939"/>
      <c r="N45" s="939"/>
      <c r="O45" s="959"/>
      <c r="P45" s="959"/>
      <c r="Q45" s="918"/>
      <c r="R45" s="920"/>
      <c r="S45" s="960"/>
    </row>
    <row r="46" spans="1:20" s="921" customFormat="1" ht="13.5" hidden="1" customHeight="1">
      <c r="A46" s="486"/>
      <c r="B46" s="912"/>
      <c r="C46" s="912"/>
      <c r="D46" s="950"/>
      <c r="E46" s="951"/>
      <c r="F46" s="925"/>
      <c r="G46" s="925"/>
      <c r="H46" s="925"/>
      <c r="I46" s="925"/>
      <c r="J46" s="925"/>
      <c r="K46" s="955"/>
      <c r="L46" s="939"/>
      <c r="M46" s="945"/>
      <c r="N46" s="945"/>
      <c r="O46" s="961"/>
      <c r="P46" s="961"/>
      <c r="Q46" s="918"/>
      <c r="R46" s="920"/>
      <c r="S46" s="960"/>
    </row>
    <row r="47" spans="1:20" ht="36" hidden="1" customHeight="1">
      <c r="A47" s="1098" t="s">
        <v>1930</v>
      </c>
      <c r="B47" s="1098"/>
      <c r="C47" s="1098"/>
      <c r="D47" s="1098"/>
      <c r="E47" s="1098"/>
      <c r="F47" s="1098"/>
      <c r="G47" s="1098"/>
      <c r="H47" s="1098"/>
      <c r="I47" s="1098"/>
      <c r="J47" s="1098"/>
      <c r="K47" s="913">
        <f>K38+K39+K40+K41+K42+K43</f>
        <v>243000000000</v>
      </c>
      <c r="L47" s="945"/>
      <c r="M47" s="945"/>
      <c r="N47" s="945"/>
      <c r="O47" s="961"/>
      <c r="P47" s="961"/>
      <c r="Q47" s="922"/>
      <c r="R47" s="920"/>
      <c r="S47" s="962"/>
      <c r="T47" s="921"/>
    </row>
    <row r="48" spans="1:20" hidden="1">
      <c r="A48" s="217"/>
      <c r="D48" s="963"/>
      <c r="E48" s="964"/>
      <c r="F48" s="963"/>
      <c r="G48" s="963"/>
      <c r="H48" s="963"/>
      <c r="I48" s="963"/>
      <c r="J48" s="963"/>
    </row>
    <row r="49" spans="1:16" hidden="1">
      <c r="A49" s="217"/>
      <c r="D49" s="963"/>
      <c r="E49" s="964"/>
      <c r="F49" s="963"/>
      <c r="G49" s="963"/>
      <c r="H49" s="963"/>
      <c r="I49" s="963"/>
      <c r="J49" s="963"/>
      <c r="L49" s="962"/>
      <c r="M49" s="962"/>
      <c r="N49" s="962"/>
      <c r="O49" s="966"/>
      <c r="P49" s="966"/>
    </row>
    <row r="50" spans="1:16" hidden="1">
      <c r="A50" s="217"/>
      <c r="D50" s="963"/>
      <c r="E50" s="964"/>
      <c r="F50" s="963"/>
      <c r="G50" s="963"/>
      <c r="H50" s="963"/>
      <c r="I50" s="963"/>
      <c r="J50" s="963"/>
    </row>
    <row r="51" spans="1:16" hidden="1">
      <c r="A51" s="217"/>
    </row>
    <row r="52" spans="1:16" hidden="1">
      <c r="A52" s="217"/>
    </row>
    <row r="53" spans="1:16" hidden="1">
      <c r="A53" s="217"/>
    </row>
    <row r="54" spans="1:16" hidden="1">
      <c r="A54" s="217"/>
    </row>
    <row r="55" spans="1:16" hidden="1">
      <c r="A55" s="217"/>
    </row>
    <row r="56" spans="1:16" hidden="1">
      <c r="A56" s="217"/>
    </row>
    <row r="57" spans="1:16" hidden="1">
      <c r="A57" s="217"/>
    </row>
    <row r="58" spans="1:16" hidden="1">
      <c r="A58" s="217"/>
    </row>
    <row r="59" spans="1:16" hidden="1">
      <c r="A59" s="217"/>
    </row>
    <row r="60" spans="1:16" hidden="1">
      <c r="A60" s="217"/>
    </row>
    <row r="61" spans="1:16" hidden="1">
      <c r="A61" s="217"/>
    </row>
    <row r="62" spans="1:16" hidden="1">
      <c r="A62" s="217"/>
    </row>
    <row r="63" spans="1:16" hidden="1">
      <c r="A63" s="217"/>
    </row>
    <row r="64" spans="1:16" hidden="1">
      <c r="A64" s="217"/>
    </row>
    <row r="65" spans="1:1" hidden="1">
      <c r="A65" s="217"/>
    </row>
    <row r="66" spans="1:1" hidden="1">
      <c r="A66" s="217"/>
    </row>
    <row r="67" spans="1:1" hidden="1">
      <c r="A67" s="217"/>
    </row>
    <row r="68" spans="1:1" hidden="1">
      <c r="A68" s="217"/>
    </row>
    <row r="69" spans="1:1" hidden="1">
      <c r="A69" s="217"/>
    </row>
    <row r="70" spans="1:1" hidden="1">
      <c r="A70" s="217"/>
    </row>
    <row r="71" spans="1:1" hidden="1">
      <c r="A71" s="217"/>
    </row>
    <row r="72" spans="1:1" hidden="1">
      <c r="A72" s="217"/>
    </row>
    <row r="73" spans="1:1" hidden="1">
      <c r="A73" s="217"/>
    </row>
    <row r="74" spans="1:1" hidden="1">
      <c r="A74" s="217"/>
    </row>
    <row r="75" spans="1:1" hidden="1">
      <c r="A75" s="217"/>
    </row>
    <row r="76" spans="1:1" hidden="1">
      <c r="A76" s="217"/>
    </row>
    <row r="77" spans="1:1" hidden="1">
      <c r="A77" s="217"/>
    </row>
    <row r="78" spans="1:1" hidden="1">
      <c r="A78" s="217"/>
    </row>
    <row r="79" spans="1:1" hidden="1">
      <c r="A79" s="217"/>
    </row>
    <row r="80" spans="1:1" hidden="1">
      <c r="A80" s="217"/>
    </row>
    <row r="81" spans="1:18" hidden="1">
      <c r="A81" s="217"/>
    </row>
    <row r="82" spans="1:18" hidden="1">
      <c r="A82" s="217"/>
    </row>
    <row r="83" spans="1:18" hidden="1">
      <c r="A83" s="217"/>
    </row>
    <row r="84" spans="1:18" hidden="1">
      <c r="A84" s="217"/>
    </row>
    <row r="85" spans="1:18" hidden="1">
      <c r="A85" s="217"/>
    </row>
    <row r="86" spans="1:18" hidden="1">
      <c r="A86" s="217"/>
    </row>
    <row r="87" spans="1:18" s="974" customFormat="1" ht="17.25" customHeight="1">
      <c r="A87" s="1214" t="s">
        <v>1931</v>
      </c>
      <c r="B87" s="1215"/>
      <c r="C87" s="1215"/>
      <c r="D87" s="1215"/>
      <c r="E87" s="1215"/>
      <c r="F87" s="1215"/>
      <c r="G87" s="1216"/>
      <c r="H87" s="968"/>
      <c r="I87" s="968"/>
      <c r="J87" s="968"/>
      <c r="K87" s="969"/>
      <c r="L87" s="970"/>
      <c r="M87" s="971"/>
      <c r="N87" s="970"/>
      <c r="O87" s="970"/>
      <c r="P87" s="970"/>
      <c r="Q87" s="972"/>
      <c r="R87" s="973"/>
    </row>
    <row r="88" spans="1:18" s="949" customFormat="1" ht="50.25" customHeight="1">
      <c r="A88" s="486">
        <v>1</v>
      </c>
      <c r="B88" s="528" t="s">
        <v>1932</v>
      </c>
      <c r="C88" s="486" t="s">
        <v>1933</v>
      </c>
      <c r="D88" s="524">
        <v>406612</v>
      </c>
      <c r="E88" s="490">
        <v>40.661200000000001</v>
      </c>
      <c r="F88" s="500">
        <v>305655.78499999997</v>
      </c>
      <c r="G88" s="500">
        <v>365950.80000000005</v>
      </c>
      <c r="H88" s="500">
        <v>60295.015000000058</v>
      </c>
      <c r="I88" s="500">
        <v>0</v>
      </c>
      <c r="J88" s="500">
        <v>60295.015000000058</v>
      </c>
      <c r="K88" s="975">
        <v>305655785000</v>
      </c>
      <c r="L88" s="946">
        <v>365950800000.00006</v>
      </c>
      <c r="M88" s="500">
        <v>60295015000.000061</v>
      </c>
      <c r="N88" s="946">
        <v>0</v>
      </c>
      <c r="O88" s="976">
        <v>60295015000.000061</v>
      </c>
      <c r="P88" s="976"/>
      <c r="Q88" s="486" t="s">
        <v>1934</v>
      </c>
      <c r="R88" s="486" t="s">
        <v>1935</v>
      </c>
    </row>
    <row r="89" spans="1:18" s="949" customFormat="1" ht="39" customHeight="1">
      <c r="A89" s="486">
        <v>2</v>
      </c>
      <c r="B89" s="528" t="s">
        <v>1936</v>
      </c>
      <c r="C89" s="486" t="s">
        <v>1937</v>
      </c>
      <c r="D89" s="524">
        <v>438803</v>
      </c>
      <c r="E89" s="490">
        <v>43.880299999999998</v>
      </c>
      <c r="F89" s="500">
        <v>65208.508999999998</v>
      </c>
      <c r="G89" s="500">
        <v>171600</v>
      </c>
      <c r="H89" s="500">
        <v>106391.49099999999</v>
      </c>
      <c r="I89" s="500">
        <v>0</v>
      </c>
      <c r="J89" s="500">
        <v>106391.49099999999</v>
      </c>
      <c r="K89" s="975">
        <v>65208509000</v>
      </c>
      <c r="L89" s="946">
        <v>171600000000</v>
      </c>
      <c r="M89" s="500">
        <v>106391491000</v>
      </c>
      <c r="N89" s="946">
        <v>0</v>
      </c>
      <c r="O89" s="976">
        <v>106391491000</v>
      </c>
      <c r="P89" s="976"/>
      <c r="Q89" s="486" t="s">
        <v>1934</v>
      </c>
      <c r="R89" s="486" t="s">
        <v>1935</v>
      </c>
    </row>
    <row r="90" spans="1:18" s="949" customFormat="1" ht="43.5" customHeight="1">
      <c r="A90" s="486">
        <v>3</v>
      </c>
      <c r="B90" s="528" t="s">
        <v>1938</v>
      </c>
      <c r="C90" s="486" t="s">
        <v>1939</v>
      </c>
      <c r="D90" s="524">
        <v>1159000</v>
      </c>
      <c r="E90" s="490">
        <v>115.9</v>
      </c>
      <c r="F90" s="500">
        <v>434125</v>
      </c>
      <c r="G90" s="500">
        <v>579500</v>
      </c>
      <c r="H90" s="500">
        <v>145375.64199999999</v>
      </c>
      <c r="I90" s="500">
        <v>0</v>
      </c>
      <c r="J90" s="500">
        <v>145375</v>
      </c>
      <c r="K90" s="975">
        <v>434124358000</v>
      </c>
      <c r="L90" s="946">
        <v>579500000000</v>
      </c>
      <c r="M90" s="500">
        <v>145375642000</v>
      </c>
      <c r="N90" s="946">
        <v>0</v>
      </c>
      <c r="O90" s="976">
        <v>145375642000</v>
      </c>
      <c r="P90" s="976"/>
      <c r="Q90" s="486" t="s">
        <v>1940</v>
      </c>
      <c r="R90" s="486" t="s">
        <v>1935</v>
      </c>
    </row>
    <row r="91" spans="1:18" s="979" customFormat="1" ht="21" customHeight="1">
      <c r="A91" s="547"/>
      <c r="B91" s="547" t="s">
        <v>1941</v>
      </c>
      <c r="C91" s="547"/>
      <c r="D91" s="548"/>
      <c r="E91" s="549"/>
      <c r="F91" s="519">
        <v>804990</v>
      </c>
      <c r="G91" s="519">
        <v>1117050.8</v>
      </c>
      <c r="H91" s="519">
        <v>312062.14800000004</v>
      </c>
      <c r="I91" s="519">
        <v>0</v>
      </c>
      <c r="J91" s="519">
        <v>312061</v>
      </c>
      <c r="K91" s="975">
        <v>804988652000</v>
      </c>
      <c r="L91" s="977">
        <v>1117050800000</v>
      </c>
      <c r="M91" s="977">
        <v>312062148000.00006</v>
      </c>
      <c r="N91" s="977">
        <v>0</v>
      </c>
      <c r="O91" s="977">
        <v>312062148000.00006</v>
      </c>
      <c r="P91" s="977"/>
      <c r="Q91" s="978"/>
      <c r="R91" s="525"/>
    </row>
    <row r="92" spans="1:18">
      <c r="A92" s="217"/>
    </row>
    <row r="93" spans="1:18">
      <c r="A93" s="217"/>
    </row>
    <row r="94" spans="1:18">
      <c r="A94" s="217"/>
    </row>
    <row r="95" spans="1:18">
      <c r="A95" s="217"/>
    </row>
    <row r="96" spans="1:18">
      <c r="A96" s="217"/>
    </row>
    <row r="97" spans="1:1">
      <c r="A97" s="217"/>
    </row>
    <row r="98" spans="1:1">
      <c r="A98" s="217"/>
    </row>
    <row r="99" spans="1:1">
      <c r="A99" s="217"/>
    </row>
    <row r="100" spans="1:1">
      <c r="A100" s="217"/>
    </row>
    <row r="101" spans="1:1">
      <c r="A101" s="217"/>
    </row>
    <row r="102" spans="1:1">
      <c r="A102" s="217"/>
    </row>
    <row r="103" spans="1:1">
      <c r="A103" s="217"/>
    </row>
    <row r="104" spans="1:1">
      <c r="A104" s="217"/>
    </row>
    <row r="105" spans="1:1">
      <c r="A105" s="217"/>
    </row>
    <row r="106" spans="1:1">
      <c r="A106" s="217"/>
    </row>
    <row r="107" spans="1:1">
      <c r="A107" s="217"/>
    </row>
    <row r="108" spans="1:1">
      <c r="A108" s="217"/>
    </row>
    <row r="109" spans="1:1">
      <c r="A109" s="217"/>
    </row>
    <row r="110" spans="1:1">
      <c r="A110" s="217"/>
    </row>
    <row r="111" spans="1:1">
      <c r="A111" s="217"/>
    </row>
    <row r="112" spans="1:1">
      <c r="A112" s="217"/>
    </row>
    <row r="113" spans="1:1">
      <c r="A113" s="217"/>
    </row>
    <row r="114" spans="1:1">
      <c r="A114" s="217"/>
    </row>
    <row r="115" spans="1:1">
      <c r="A115" s="217"/>
    </row>
    <row r="116" spans="1:1">
      <c r="A116" s="217"/>
    </row>
    <row r="117" spans="1:1">
      <c r="A117" s="217"/>
    </row>
    <row r="118" spans="1:1">
      <c r="A118" s="217"/>
    </row>
    <row r="119" spans="1:1">
      <c r="A119" s="217"/>
    </row>
    <row r="120" spans="1:1">
      <c r="A120" s="217"/>
    </row>
    <row r="121" spans="1:1">
      <c r="A121" s="217"/>
    </row>
    <row r="122" spans="1:1">
      <c r="A122" s="217"/>
    </row>
    <row r="123" spans="1:1">
      <c r="A123" s="217"/>
    </row>
    <row r="124" spans="1:1">
      <c r="A124" s="217"/>
    </row>
    <row r="125" spans="1:1">
      <c r="A125" s="217"/>
    </row>
    <row r="126" spans="1:1">
      <c r="A126" s="217"/>
    </row>
    <row r="127" spans="1:1">
      <c r="A127" s="217"/>
    </row>
    <row r="128" spans="1:1">
      <c r="A128" s="217"/>
    </row>
    <row r="129" spans="1:1">
      <c r="A129" s="217"/>
    </row>
    <row r="130" spans="1:1">
      <c r="A130" s="217"/>
    </row>
    <row r="131" spans="1:1">
      <c r="A131" s="217"/>
    </row>
    <row r="132" spans="1:1">
      <c r="A132" s="217"/>
    </row>
    <row r="133" spans="1:1">
      <c r="A133" s="217"/>
    </row>
    <row r="134" spans="1:1">
      <c r="A134" s="217"/>
    </row>
    <row r="135" spans="1:1">
      <c r="A135" s="217"/>
    </row>
    <row r="136" spans="1:1">
      <c r="A136" s="217"/>
    </row>
    <row r="137" spans="1:1">
      <c r="A137" s="217"/>
    </row>
    <row r="138" spans="1:1">
      <c r="A138" s="217"/>
    </row>
    <row r="139" spans="1:1">
      <c r="A139" s="217"/>
    </row>
    <row r="140" spans="1:1">
      <c r="A140" s="217"/>
    </row>
    <row r="141" spans="1:1">
      <c r="A141" s="217"/>
    </row>
    <row r="142" spans="1:1">
      <c r="A142" s="217"/>
    </row>
    <row r="143" spans="1:1">
      <c r="A143" s="217"/>
    </row>
    <row r="144" spans="1:1">
      <c r="A144" s="217"/>
    </row>
    <row r="145" spans="1:1">
      <c r="A145" s="217"/>
    </row>
    <row r="146" spans="1:1">
      <c r="A146" s="217"/>
    </row>
    <row r="147" spans="1:1">
      <c r="A147" s="217"/>
    </row>
    <row r="148" spans="1:1">
      <c r="A148" s="217"/>
    </row>
    <row r="149" spans="1:1">
      <c r="A149" s="217"/>
    </row>
    <row r="150" spans="1:1">
      <c r="A150" s="217"/>
    </row>
    <row r="151" spans="1:1">
      <c r="A151" s="217"/>
    </row>
    <row r="152" spans="1:1">
      <c r="A152" s="217"/>
    </row>
    <row r="153" spans="1:1">
      <c r="A153" s="217"/>
    </row>
    <row r="154" spans="1:1">
      <c r="A154" s="217"/>
    </row>
    <row r="155" spans="1:1">
      <c r="A155" s="217"/>
    </row>
    <row r="156" spans="1:1">
      <c r="A156" s="217"/>
    </row>
  </sheetData>
  <mergeCells count="26">
    <mergeCell ref="R5:R6"/>
    <mergeCell ref="A1:P1"/>
    <mergeCell ref="Q1:R1"/>
    <mergeCell ref="A2:R2"/>
    <mergeCell ref="A3:P3"/>
    <mergeCell ref="J4:P4"/>
    <mergeCell ref="A5:A6"/>
    <mergeCell ref="B5:B6"/>
    <mergeCell ref="C5:C6"/>
    <mergeCell ref="E5:E6"/>
    <mergeCell ref="F5:F6"/>
    <mergeCell ref="G5:G6"/>
    <mergeCell ref="H5:J5"/>
    <mergeCell ref="M5:O5"/>
    <mergeCell ref="P5:P6"/>
    <mergeCell ref="Q5:Q6"/>
    <mergeCell ref="A32:G32"/>
    <mergeCell ref="A37:G37"/>
    <mergeCell ref="A47:J47"/>
    <mergeCell ref="A87:G87"/>
    <mergeCell ref="A8:G8"/>
    <mergeCell ref="A11:G11"/>
    <mergeCell ref="A15:G15"/>
    <mergeCell ref="A18:G18"/>
    <mergeCell ref="A25:G25"/>
    <mergeCell ref="A31:B31"/>
  </mergeCells>
  <pageMargins left="0.45" right="0.31496062992126" top="0.196850393700787" bottom="0.31496062992126" header="0.31496062992126" footer="0.196850393700787"/>
  <pageSetup paperSize="9" orientation="landscape" r:id="rId1"/>
  <headerFooter>
    <oddFooter>&amp;C&amp;10Trang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6"/>
  <sheetViews>
    <sheetView showZeros="0" zoomScaleNormal="100" workbookViewId="0">
      <selection activeCell="G32" sqref="G32"/>
    </sheetView>
  </sheetViews>
  <sheetFormatPr defaultColWidth="12.5703125" defaultRowHeight="12.75"/>
  <cols>
    <col min="1" max="1" width="4.28515625" style="982" customWidth="1"/>
    <col min="2" max="2" width="29.42578125" style="983" customWidth="1"/>
    <col min="3" max="3" width="8.7109375" style="982" hidden="1" customWidth="1"/>
    <col min="4" max="4" width="19.28515625" style="982" hidden="1" customWidth="1"/>
    <col min="5" max="5" width="14.85546875" style="985" customWidth="1"/>
    <col min="6" max="6" width="7" style="982" customWidth="1"/>
    <col min="7" max="7" width="10.140625" style="982" customWidth="1"/>
    <col min="8" max="8" width="11.42578125" style="986" customWidth="1"/>
    <col min="9" max="9" width="11" style="986" customWidth="1"/>
    <col min="10" max="10" width="6.140625" style="982" customWidth="1"/>
    <col min="11" max="11" width="9.7109375" style="983" customWidth="1"/>
    <col min="12" max="12" width="10.5703125" style="987" customWidth="1"/>
    <col min="13" max="14" width="11.5703125" style="987" customWidth="1"/>
    <col min="15" max="15" width="12" style="987" customWidth="1"/>
    <col min="16" max="16" width="12.42578125" style="986" customWidth="1"/>
    <col min="17" max="17" width="12.42578125" style="987" customWidth="1"/>
    <col min="18" max="18" width="7.140625" style="1025" hidden="1" customWidth="1"/>
    <col min="19" max="19" width="15.140625" style="982" hidden="1" customWidth="1"/>
    <col min="20" max="20" width="32.85546875" style="983" hidden="1" customWidth="1"/>
    <col min="21" max="21" width="26" style="984" hidden="1" customWidth="1"/>
    <col min="22" max="22" width="0" style="983" hidden="1" customWidth="1"/>
    <col min="23" max="16384" width="12.5703125" style="983"/>
  </cols>
  <sheetData>
    <row r="1" spans="1:21">
      <c r="A1" s="1232" t="s">
        <v>1942</v>
      </c>
      <c r="B1" s="1232"/>
      <c r="C1" s="1232"/>
      <c r="D1" s="1232"/>
      <c r="E1" s="1232"/>
      <c r="F1" s="1232"/>
      <c r="G1" s="1232"/>
      <c r="H1" s="1232"/>
      <c r="I1" s="1232"/>
      <c r="J1" s="1232"/>
      <c r="K1" s="1232"/>
      <c r="L1" s="1232"/>
      <c r="M1" s="1232"/>
      <c r="N1" s="1232"/>
      <c r="O1" s="1232"/>
      <c r="P1" s="1232"/>
      <c r="Q1" s="1232"/>
      <c r="R1" s="1232"/>
    </row>
    <row r="2" spans="1:21" ht="15.75">
      <c r="A2" s="1233" t="s">
        <v>1943</v>
      </c>
      <c r="B2" s="1233"/>
      <c r="C2" s="1233"/>
      <c r="D2" s="1233"/>
      <c r="E2" s="1233"/>
      <c r="F2" s="1233"/>
      <c r="G2" s="1233"/>
      <c r="H2" s="1233"/>
      <c r="I2" s="1233"/>
      <c r="J2" s="1233"/>
      <c r="K2" s="1233"/>
      <c r="L2" s="1233"/>
      <c r="M2" s="1233"/>
      <c r="N2" s="1233"/>
      <c r="O2" s="1233"/>
      <c r="P2" s="1233"/>
      <c r="Q2" s="1233"/>
      <c r="R2" s="1233"/>
    </row>
    <row r="3" spans="1:21" ht="15.75">
      <c r="A3" s="1234" t="str">
        <f>'5 BI NS TW'!A3:AY3</f>
        <v>(Kèm theo Nghị quyết số 222/2019/NQ-HĐND ngày 07 tháng 12 năm 2019 của Hội đồng nhân dân tỉnh Quảng Ninh)</v>
      </c>
      <c r="B3" s="1235"/>
      <c r="C3" s="1235"/>
      <c r="D3" s="1235"/>
      <c r="E3" s="1235"/>
      <c r="F3" s="1235"/>
      <c r="G3" s="1235"/>
      <c r="H3" s="1235"/>
      <c r="I3" s="1235"/>
      <c r="J3" s="1235"/>
      <c r="K3" s="1235"/>
      <c r="L3" s="1235"/>
      <c r="M3" s="1235"/>
      <c r="N3" s="1235"/>
      <c r="O3" s="1235"/>
      <c r="P3" s="1235"/>
      <c r="Q3" s="1235"/>
      <c r="R3" s="1235"/>
    </row>
    <row r="4" spans="1:21" ht="22.5" customHeight="1">
      <c r="O4" s="1236" t="s">
        <v>1944</v>
      </c>
      <c r="P4" s="1236"/>
      <c r="Q4" s="1236"/>
      <c r="R4" s="1236"/>
    </row>
    <row r="5" spans="1:21" ht="30.75" customHeight="1">
      <c r="A5" s="1230" t="s">
        <v>3</v>
      </c>
      <c r="B5" s="1230" t="s">
        <v>918</v>
      </c>
      <c r="C5" s="1230" t="s">
        <v>919</v>
      </c>
      <c r="D5" s="1230" t="s">
        <v>920</v>
      </c>
      <c r="E5" s="1230" t="s">
        <v>785</v>
      </c>
      <c r="F5" s="1230" t="s">
        <v>921</v>
      </c>
      <c r="G5" s="1230"/>
      <c r="H5" s="1230"/>
      <c r="I5" s="1230"/>
      <c r="J5" s="1230" t="s">
        <v>922</v>
      </c>
      <c r="K5" s="1230"/>
      <c r="L5" s="1230"/>
      <c r="M5" s="1230"/>
      <c r="N5" s="1231" t="s">
        <v>923</v>
      </c>
      <c r="O5" s="1231"/>
      <c r="P5" s="1231" t="s">
        <v>924</v>
      </c>
      <c r="Q5" s="1231" t="s">
        <v>1322</v>
      </c>
      <c r="R5" s="1230" t="s">
        <v>723</v>
      </c>
      <c r="S5" s="988"/>
    </row>
    <row r="6" spans="1:21" ht="60" customHeight="1">
      <c r="A6" s="1230"/>
      <c r="B6" s="1230"/>
      <c r="C6" s="1230"/>
      <c r="D6" s="1230"/>
      <c r="E6" s="1230"/>
      <c r="F6" s="989" t="s">
        <v>926</v>
      </c>
      <c r="G6" s="989" t="s">
        <v>927</v>
      </c>
      <c r="H6" s="990" t="s">
        <v>788</v>
      </c>
      <c r="I6" s="990" t="s">
        <v>928</v>
      </c>
      <c r="J6" s="989" t="s">
        <v>926</v>
      </c>
      <c r="K6" s="989" t="s">
        <v>927</v>
      </c>
      <c r="L6" s="990" t="s">
        <v>929</v>
      </c>
      <c r="M6" s="990" t="s">
        <v>928</v>
      </c>
      <c r="N6" s="990" t="s">
        <v>181</v>
      </c>
      <c r="O6" s="990" t="s">
        <v>928</v>
      </c>
      <c r="P6" s="1231"/>
      <c r="Q6" s="1231"/>
      <c r="R6" s="1230"/>
      <c r="S6" s="991"/>
    </row>
    <row r="7" spans="1:21" ht="12.75" hidden="1" customHeight="1">
      <c r="A7" s="992"/>
      <c r="B7" s="993"/>
      <c r="C7" s="989"/>
      <c r="D7" s="989"/>
      <c r="E7" s="992"/>
      <c r="F7" s="992"/>
      <c r="G7" s="992"/>
      <c r="H7" s="994"/>
      <c r="I7" s="994"/>
      <c r="J7" s="992"/>
      <c r="K7" s="995"/>
      <c r="L7" s="996"/>
      <c r="M7" s="996"/>
      <c r="N7" s="996"/>
      <c r="O7" s="996"/>
      <c r="P7" s="997"/>
      <c r="Q7" s="996"/>
      <c r="R7" s="992"/>
    </row>
    <row r="8" spans="1:21" s="1276" customFormat="1" ht="22.5" customHeight="1">
      <c r="A8" s="1275"/>
      <c r="B8" s="1275" t="s">
        <v>181</v>
      </c>
      <c r="C8" s="1275"/>
      <c r="D8" s="1275"/>
      <c r="E8" s="1275"/>
      <c r="F8" s="1005"/>
      <c r="G8" s="1005"/>
      <c r="H8" s="1005"/>
      <c r="I8" s="1005"/>
      <c r="J8" s="1005"/>
      <c r="K8" s="1005"/>
      <c r="L8" s="1005"/>
      <c r="M8" s="1005"/>
      <c r="N8" s="1005"/>
      <c r="O8" s="1005"/>
      <c r="P8" s="1005"/>
      <c r="Q8" s="1005">
        <v>317000000</v>
      </c>
      <c r="R8" s="989"/>
      <c r="S8" s="981"/>
      <c r="U8" s="1277"/>
    </row>
    <row r="9" spans="1:21" s="1007" customFormat="1" ht="30" customHeight="1">
      <c r="A9" s="998" t="s">
        <v>14</v>
      </c>
      <c r="B9" s="999" t="s">
        <v>1945</v>
      </c>
      <c r="C9" s="1000"/>
      <c r="D9" s="1001"/>
      <c r="E9" s="1002"/>
      <c r="F9" s="1003"/>
      <c r="G9" s="1004"/>
      <c r="H9" s="1005">
        <f>SUBTOTAL(9,H10:H10)</f>
        <v>95690000</v>
      </c>
      <c r="I9" s="1005">
        <f t="shared" ref="I9:Q9" si="0">SUBTOTAL(9,I10:I10)</f>
        <v>95690000</v>
      </c>
      <c r="J9" s="1005">
        <f t="shared" si="0"/>
        <v>5407</v>
      </c>
      <c r="K9" s="1005">
        <f t="shared" si="0"/>
        <v>43802</v>
      </c>
      <c r="L9" s="1005">
        <f t="shared" si="0"/>
        <v>93315057</v>
      </c>
      <c r="M9" s="1005">
        <f t="shared" si="0"/>
        <v>93315057</v>
      </c>
      <c r="N9" s="1005">
        <f t="shared" si="0"/>
        <v>75000000</v>
      </c>
      <c r="O9" s="1005">
        <f t="shared" si="0"/>
        <v>75000000</v>
      </c>
      <c r="P9" s="1005">
        <f t="shared" si="0"/>
        <v>18315057</v>
      </c>
      <c r="Q9" s="1005">
        <f t="shared" si="0"/>
        <v>18315057</v>
      </c>
      <c r="R9" s="998"/>
      <c r="S9" s="1006"/>
      <c r="U9" s="1008"/>
    </row>
    <row r="10" spans="1:21" ht="57.75" customHeight="1">
      <c r="A10" s="992">
        <v>1</v>
      </c>
      <c r="B10" s="995" t="s">
        <v>1946</v>
      </c>
      <c r="C10" s="1009"/>
      <c r="D10" s="992"/>
      <c r="E10" s="1010" t="s">
        <v>802</v>
      </c>
      <c r="F10" s="1011" t="s">
        <v>1947</v>
      </c>
      <c r="G10" s="1012" t="s">
        <v>1948</v>
      </c>
      <c r="H10" s="1013">
        <v>95690000</v>
      </c>
      <c r="I10" s="1013">
        <f>H10</f>
        <v>95690000</v>
      </c>
      <c r="J10" s="1009">
        <v>5407</v>
      </c>
      <c r="K10" s="1014">
        <v>43802</v>
      </c>
      <c r="L10" s="1015">
        <v>93315057</v>
      </c>
      <c r="M10" s="1015">
        <f>L10</f>
        <v>93315057</v>
      </c>
      <c r="N10" s="1015">
        <v>75000000</v>
      </c>
      <c r="O10" s="1015">
        <f>N10</f>
        <v>75000000</v>
      </c>
      <c r="P10" s="1013">
        <f>L10-N10</f>
        <v>18315057</v>
      </c>
      <c r="Q10" s="1015">
        <v>18315057</v>
      </c>
      <c r="R10" s="992"/>
    </row>
    <row r="11" spans="1:21" s="1007" customFormat="1" ht="49.5" customHeight="1">
      <c r="A11" s="998" t="s">
        <v>19</v>
      </c>
      <c r="B11" s="1016" t="s">
        <v>1949</v>
      </c>
      <c r="C11" s="1017"/>
      <c r="D11" s="998"/>
      <c r="E11" s="1018"/>
      <c r="F11" s="1019"/>
      <c r="G11" s="1020"/>
      <c r="H11" s="1021"/>
      <c r="I11" s="1021"/>
      <c r="J11" s="1017"/>
      <c r="K11" s="1022"/>
      <c r="L11" s="1023"/>
      <c r="M11" s="1023"/>
      <c r="N11" s="1023"/>
      <c r="O11" s="1023"/>
      <c r="P11" s="1021"/>
      <c r="Q11" s="1023">
        <f>Q8-Q9</f>
        <v>298684943</v>
      </c>
      <c r="R11" s="998"/>
      <c r="S11" s="1006"/>
      <c r="U11" s="1008"/>
    </row>
    <row r="12" spans="1:21" ht="15.75" hidden="1" customHeight="1">
      <c r="A12" s="992"/>
      <c r="B12" s="995"/>
      <c r="C12" s="1009"/>
      <c r="D12" s="992"/>
      <c r="E12" s="992"/>
      <c r="F12" s="1009"/>
      <c r="G12" s="1024"/>
      <c r="H12" s="1013"/>
      <c r="I12" s="1013"/>
      <c r="J12" s="1009"/>
      <c r="K12" s="1014"/>
      <c r="L12" s="1015"/>
      <c r="M12" s="1015"/>
      <c r="N12" s="1015"/>
      <c r="O12" s="1015"/>
      <c r="P12" s="1013"/>
      <c r="Q12" s="1015"/>
      <c r="R12" s="992" t="s">
        <v>1950</v>
      </c>
    </row>
    <row r="26" spans="1:21">
      <c r="A26" s="982" t="s">
        <v>1951</v>
      </c>
      <c r="C26" s="983"/>
      <c r="D26" s="983"/>
      <c r="E26" s="983"/>
      <c r="F26" s="983"/>
      <c r="G26" s="983"/>
      <c r="H26" s="983"/>
      <c r="I26" s="983"/>
      <c r="J26" s="983"/>
      <c r="L26" s="983"/>
      <c r="M26" s="983"/>
      <c r="N26" s="983"/>
      <c r="O26" s="983"/>
      <c r="P26" s="983"/>
      <c r="Q26" s="983"/>
      <c r="R26" s="983"/>
      <c r="S26" s="983"/>
      <c r="U26" s="983"/>
    </row>
  </sheetData>
  <mergeCells count="15">
    <mergeCell ref="A1:R1"/>
    <mergeCell ref="A2:R2"/>
    <mergeCell ref="A3:R3"/>
    <mergeCell ref="O4:R4"/>
    <mergeCell ref="A5:A6"/>
    <mergeCell ref="B5:B6"/>
    <mergeCell ref="C5:C6"/>
    <mergeCell ref="D5:D6"/>
    <mergeCell ref="E5:E6"/>
    <mergeCell ref="F5:I5"/>
    <mergeCell ref="J5:M5"/>
    <mergeCell ref="N5:O5"/>
    <mergeCell ref="P5:P6"/>
    <mergeCell ref="Q5:Q6"/>
    <mergeCell ref="R5:R6"/>
  </mergeCells>
  <pageMargins left="0.25" right="0.16" top="0.33" bottom="0.37" header="0.3" footer="0.2"/>
  <pageSetup paperSize="9" scale="7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8"/>
  <sheetViews>
    <sheetView showZeros="0" workbookViewId="0">
      <selection activeCell="F23" sqref="F23"/>
    </sheetView>
  </sheetViews>
  <sheetFormatPr defaultColWidth="11.42578125" defaultRowHeight="15"/>
  <cols>
    <col min="1" max="1" width="6" style="1741" customWidth="1"/>
    <col min="2" max="2" width="53.42578125" style="1741" customWidth="1"/>
    <col min="3" max="3" width="12" style="1741" hidden="1" customWidth="1"/>
    <col min="4" max="4" width="19.140625" style="1741" customWidth="1"/>
    <col min="5" max="5" width="19.42578125" style="1741" customWidth="1"/>
    <col min="6" max="16384" width="11.42578125" style="1741"/>
  </cols>
  <sheetData>
    <row r="1" spans="1:5" ht="14.1" customHeight="1">
      <c r="A1" s="1050" t="s">
        <v>159</v>
      </c>
      <c r="B1" s="1050"/>
      <c r="C1" s="1050"/>
      <c r="D1" s="1050"/>
      <c r="E1" s="1050"/>
    </row>
    <row r="2" spans="1:5">
      <c r="A2" s="536"/>
      <c r="B2" s="536"/>
      <c r="C2" s="536"/>
      <c r="D2" s="536"/>
      <c r="E2" s="536"/>
    </row>
    <row r="3" spans="1:5" ht="24.95" customHeight="1">
      <c r="A3" s="1112" t="s">
        <v>158</v>
      </c>
      <c r="B3" s="1112"/>
      <c r="C3" s="1112"/>
      <c r="D3" s="1112"/>
      <c r="E3" s="1112"/>
    </row>
    <row r="4" spans="1:5">
      <c r="A4" s="1239" t="str">
        <f>'B15-ND31-ok'!A3:H3</f>
        <v>(Kèm theo Nghị quyết số 222/2019/NQ-HĐND ngày 07 tháng 12 năm 2019 của Hội đồng nhân dân tỉnh)</v>
      </c>
      <c r="B4" s="1735"/>
      <c r="C4" s="1735"/>
      <c r="D4" s="1735"/>
      <c r="E4" s="1735"/>
    </row>
    <row r="5" spans="1:5">
      <c r="A5" s="1736"/>
      <c r="B5" s="1737"/>
      <c r="C5" s="1737"/>
      <c r="D5" s="1737"/>
      <c r="E5" s="1737"/>
    </row>
    <row r="6" spans="1:5">
      <c r="D6" s="1051" t="s">
        <v>2</v>
      </c>
      <c r="E6" s="1051"/>
    </row>
    <row r="7" spans="1:5">
      <c r="A7" s="1742" t="s">
        <v>3</v>
      </c>
      <c r="B7" s="1742" t="s">
        <v>58</v>
      </c>
      <c r="C7" s="1742" t="s">
        <v>5</v>
      </c>
      <c r="D7" s="1742" t="s">
        <v>7</v>
      </c>
      <c r="E7" s="1742" t="s">
        <v>723</v>
      </c>
    </row>
    <row r="8" spans="1:5">
      <c r="A8" s="1742"/>
      <c r="B8" s="1742"/>
      <c r="C8" s="1742"/>
      <c r="D8" s="1742"/>
      <c r="E8" s="1742"/>
    </row>
    <row r="9" spans="1:5" s="1747" customFormat="1" ht="30.95" customHeight="1">
      <c r="A9" s="1743"/>
      <c r="B9" s="1744" t="s">
        <v>157</v>
      </c>
      <c r="C9" s="1745">
        <v>26208788</v>
      </c>
      <c r="D9" s="1745">
        <v>29156785.175999999</v>
      </c>
      <c r="E9" s="1746"/>
    </row>
    <row r="10" spans="1:5" s="1751" customFormat="1">
      <c r="A10" s="1748"/>
      <c r="B10" s="1749" t="s">
        <v>753</v>
      </c>
      <c r="C10" s="1750"/>
      <c r="D10" s="1750">
        <v>29051785.175999999</v>
      </c>
      <c r="E10" s="1750"/>
    </row>
    <row r="11" spans="1:5" s="1751" customFormat="1">
      <c r="A11" s="1748"/>
      <c r="B11" s="1749" t="s">
        <v>754</v>
      </c>
      <c r="C11" s="1750"/>
      <c r="D11" s="1750">
        <v>105000</v>
      </c>
      <c r="E11" s="1750"/>
    </row>
    <row r="12" spans="1:5" s="1747" customFormat="1" ht="27.95" customHeight="1">
      <c r="A12" s="1752" t="s">
        <v>11</v>
      </c>
      <c r="B12" s="1753" t="s">
        <v>156</v>
      </c>
      <c r="C12" s="1754">
        <v>24748130</v>
      </c>
      <c r="D12" s="1754">
        <v>27352418.175999999</v>
      </c>
      <c r="E12" s="1754"/>
    </row>
    <row r="13" spans="1:5" s="1747" customFormat="1" ht="20.65" customHeight="1">
      <c r="A13" s="1752" t="s">
        <v>14</v>
      </c>
      <c r="B13" s="1753" t="s">
        <v>155</v>
      </c>
      <c r="C13" s="1754">
        <v>10999936</v>
      </c>
      <c r="D13" s="1754">
        <v>11670564</v>
      </c>
      <c r="E13" s="1754"/>
    </row>
    <row r="14" spans="1:5" s="1747" customFormat="1" ht="14.25" hidden="1">
      <c r="A14" s="1752">
        <v>1</v>
      </c>
      <c r="B14" s="1753" t="s">
        <v>154</v>
      </c>
      <c r="C14" s="1755"/>
      <c r="D14" s="1755"/>
      <c r="E14" s="1755"/>
    </row>
    <row r="15" spans="1:5" s="1747" customFormat="1" hidden="1">
      <c r="A15" s="1752"/>
      <c r="B15" s="1756" t="s">
        <v>153</v>
      </c>
      <c r="C15" s="1755"/>
      <c r="D15" s="1755"/>
      <c r="E15" s="1755"/>
    </row>
    <row r="16" spans="1:5" s="1747" customFormat="1" hidden="1">
      <c r="A16" s="1752" t="s">
        <v>16</v>
      </c>
      <c r="B16" s="1756" t="s">
        <v>145</v>
      </c>
      <c r="C16" s="1755"/>
      <c r="D16" s="1755"/>
      <c r="E16" s="1755"/>
    </row>
    <row r="17" spans="1:5" s="1747" customFormat="1" hidden="1">
      <c r="A17" s="1752" t="s">
        <v>16</v>
      </c>
      <c r="B17" s="1756" t="s">
        <v>152</v>
      </c>
      <c r="C17" s="1755"/>
      <c r="D17" s="1755"/>
      <c r="E17" s="1755"/>
    </row>
    <row r="18" spans="1:5" s="1747" customFormat="1" hidden="1">
      <c r="A18" s="1752"/>
      <c r="B18" s="1756" t="s">
        <v>151</v>
      </c>
      <c r="C18" s="1755"/>
      <c r="D18" s="1755"/>
      <c r="E18" s="1755"/>
    </row>
    <row r="19" spans="1:5" s="1747" customFormat="1" hidden="1">
      <c r="A19" s="1752" t="s">
        <v>16</v>
      </c>
      <c r="B19" s="1756" t="s">
        <v>150</v>
      </c>
      <c r="C19" s="1755"/>
      <c r="D19" s="1755"/>
      <c r="E19" s="1755"/>
    </row>
    <row r="20" spans="1:5" s="1747" customFormat="1" hidden="1">
      <c r="A20" s="1752" t="s">
        <v>16</v>
      </c>
      <c r="B20" s="1756" t="s">
        <v>149</v>
      </c>
      <c r="C20" s="1755"/>
      <c r="D20" s="1755"/>
      <c r="E20" s="1755"/>
    </row>
    <row r="21" spans="1:5" s="1747" customFormat="1" ht="57" hidden="1">
      <c r="A21" s="1752">
        <v>2</v>
      </c>
      <c r="B21" s="1753" t="s">
        <v>148</v>
      </c>
      <c r="C21" s="1755"/>
      <c r="D21" s="1755"/>
      <c r="E21" s="1755"/>
    </row>
    <row r="22" spans="1:5" s="1747" customFormat="1" ht="7.9" hidden="1" customHeight="1">
      <c r="A22" s="1752">
        <v>3</v>
      </c>
      <c r="B22" s="1753" t="s">
        <v>147</v>
      </c>
      <c r="C22" s="1755"/>
      <c r="D22" s="1755"/>
      <c r="E22" s="1755"/>
    </row>
    <row r="23" spans="1:5" s="1747" customFormat="1" ht="28.5">
      <c r="A23" s="1752" t="s">
        <v>19</v>
      </c>
      <c r="B23" s="1753" t="s">
        <v>1140</v>
      </c>
      <c r="C23" s="1754">
        <v>12423121</v>
      </c>
      <c r="D23" s="1754">
        <f>+'B15-ND31-ok'!E23</f>
        <v>15678608</v>
      </c>
      <c r="E23" s="1754"/>
    </row>
    <row r="24" spans="1:5">
      <c r="A24" s="1757"/>
      <c r="B24" s="1758" t="s">
        <v>146</v>
      </c>
      <c r="C24" s="1759"/>
      <c r="D24" s="1759"/>
      <c r="E24" s="1759"/>
    </row>
    <row r="25" spans="1:5">
      <c r="A25" s="1757">
        <v>1</v>
      </c>
      <c r="B25" s="1758" t="s">
        <v>145</v>
      </c>
      <c r="C25" s="1760">
        <v>4318514</v>
      </c>
      <c r="D25" s="1760">
        <v>4628348</v>
      </c>
      <c r="E25" s="1760"/>
    </row>
    <row r="26" spans="1:5">
      <c r="A26" s="1757">
        <v>2</v>
      </c>
      <c r="B26" s="1758" t="s">
        <v>144</v>
      </c>
      <c r="C26" s="1760">
        <v>591045</v>
      </c>
      <c r="D26" s="1760">
        <v>1013265</v>
      </c>
      <c r="E26" s="1760"/>
    </row>
    <row r="27" spans="1:5" s="1747" customFormat="1" ht="14.25">
      <c r="A27" s="1752" t="s">
        <v>23</v>
      </c>
      <c r="B27" s="1753" t="s">
        <v>32</v>
      </c>
      <c r="C27" s="1754">
        <v>46200</v>
      </c>
      <c r="D27" s="1754">
        <v>44693</v>
      </c>
      <c r="E27" s="1754"/>
    </row>
    <row r="28" spans="1:5" s="1747" customFormat="1" ht="14.25">
      <c r="A28" s="1752" t="s">
        <v>25</v>
      </c>
      <c r="B28" s="1753" t="s">
        <v>143</v>
      </c>
      <c r="C28" s="1754">
        <v>1600</v>
      </c>
      <c r="D28" s="1754">
        <v>1600</v>
      </c>
      <c r="E28" s="1754"/>
    </row>
    <row r="29" spans="1:5" s="1747" customFormat="1" ht="14.25">
      <c r="A29" s="1752" t="s">
        <v>27</v>
      </c>
      <c r="B29" s="1753" t="s">
        <v>34</v>
      </c>
      <c r="C29" s="1754"/>
      <c r="D29" s="1754">
        <v>21789.175999999999</v>
      </c>
      <c r="E29" s="1754"/>
    </row>
    <row r="30" spans="1:5" s="1747" customFormat="1" ht="14.25">
      <c r="A30" s="1752" t="s">
        <v>142</v>
      </c>
      <c r="B30" s="1753" t="s">
        <v>35</v>
      </c>
      <c r="C30" s="1754">
        <v>672322</v>
      </c>
      <c r="D30" s="1754">
        <v>545000</v>
      </c>
      <c r="E30" s="1754"/>
    </row>
    <row r="31" spans="1:5" s="1747" customFormat="1" ht="14.25">
      <c r="A31" s="1752" t="s">
        <v>141</v>
      </c>
      <c r="B31" s="1753" t="s">
        <v>36</v>
      </c>
      <c r="C31" s="1754">
        <v>604951</v>
      </c>
      <c r="D31" s="1754">
        <v>2621462</v>
      </c>
      <c r="E31" s="1754"/>
    </row>
    <row r="32" spans="1:5" s="1751" customFormat="1" ht="45">
      <c r="A32" s="1761"/>
      <c r="B32" s="1762" t="s">
        <v>761</v>
      </c>
      <c r="C32" s="1763"/>
      <c r="D32" s="1763">
        <v>1149109</v>
      </c>
      <c r="E32" s="1763"/>
    </row>
    <row r="33" spans="1:5" s="1747" customFormat="1" ht="14.25">
      <c r="A33" s="1752" t="s">
        <v>12</v>
      </c>
      <c r="B33" s="1753" t="s">
        <v>140</v>
      </c>
      <c r="C33" s="1754">
        <v>1414158</v>
      </c>
      <c r="D33" s="1754">
        <v>1238274</v>
      </c>
      <c r="E33" s="1754"/>
    </row>
    <row r="34" spans="1:5">
      <c r="A34" s="1757" t="s">
        <v>14</v>
      </c>
      <c r="B34" s="1764" t="s">
        <v>39</v>
      </c>
      <c r="C34" s="1760">
        <v>7698</v>
      </c>
      <c r="D34" s="1760">
        <v>7735</v>
      </c>
      <c r="E34" s="1760"/>
    </row>
    <row r="35" spans="1:5">
      <c r="A35" s="1757" t="s">
        <v>19</v>
      </c>
      <c r="B35" s="1764" t="s">
        <v>40</v>
      </c>
      <c r="C35" s="1760">
        <v>1406460</v>
      </c>
      <c r="D35" s="1760">
        <v>1230539</v>
      </c>
      <c r="E35" s="1760"/>
    </row>
    <row r="36" spans="1:5">
      <c r="A36" s="1752" t="s">
        <v>139</v>
      </c>
      <c r="B36" s="1753" t="s">
        <v>138</v>
      </c>
      <c r="C36" s="1759"/>
      <c r="D36" s="1754">
        <v>0</v>
      </c>
      <c r="E36" s="1754"/>
    </row>
    <row r="37" spans="1:5">
      <c r="A37" s="1765" t="s">
        <v>42</v>
      </c>
      <c r="B37" s="1766" t="s">
        <v>41</v>
      </c>
      <c r="C37" s="1767"/>
      <c r="D37" s="1768">
        <v>566093</v>
      </c>
      <c r="E37" s="1768"/>
    </row>
    <row r="38" spans="1:5">
      <c r="A38" s="1769"/>
      <c r="B38" s="1769"/>
      <c r="C38" s="1769"/>
      <c r="D38" s="1769"/>
      <c r="E38" s="1769"/>
    </row>
  </sheetData>
  <mergeCells count="9">
    <mergeCell ref="A1:E1"/>
    <mergeCell ref="E7:E8"/>
    <mergeCell ref="B7:B8"/>
    <mergeCell ref="C7:C8"/>
    <mergeCell ref="D7:D8"/>
    <mergeCell ref="A3:E3"/>
    <mergeCell ref="A4:E4"/>
    <mergeCell ref="D6:E6"/>
    <mergeCell ref="A7:A8"/>
  </mergeCells>
  <pageMargins left="0.196850393700787" right="0.23622047244094499" top="0.39370078740157499" bottom="0.59055118110236204" header="0.31496062992126" footer="0.31496062992126"/>
  <pageSetup paperSize="9" scale="95" orientation="portrait" r:id="rId1"/>
  <headerFooter alignWithMargins="0">
    <oddFooter>&amp;CTrang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2"/>
  <sheetViews>
    <sheetView showZeros="0" topLeftCell="A13" workbookViewId="0">
      <selection activeCell="F23" sqref="F23"/>
    </sheetView>
  </sheetViews>
  <sheetFormatPr defaultColWidth="8.85546875" defaultRowHeight="15"/>
  <cols>
    <col min="1" max="1" width="5.7109375" style="458" customWidth="1"/>
    <col min="2" max="2" width="60.85546875" style="458" customWidth="1"/>
    <col min="3" max="3" width="12.42578125" style="458" hidden="1" customWidth="1"/>
    <col min="4" max="4" width="21" style="458" customWidth="1"/>
    <col min="5" max="5" width="12.42578125" style="458" hidden="1" customWidth="1"/>
    <col min="6" max="8" width="0" style="458" hidden="1" customWidth="1"/>
    <col min="9" max="16384" width="8.85546875" style="458"/>
  </cols>
  <sheetData>
    <row r="1" spans="1:5" ht="22.5" customHeight="1">
      <c r="A1" s="1050" t="s">
        <v>1146</v>
      </c>
      <c r="B1" s="1050"/>
      <c r="C1" s="1050"/>
      <c r="D1" s="1050"/>
      <c r="E1" s="1050"/>
    </row>
    <row r="2" spans="1:5">
      <c r="A2" s="1693" t="s">
        <v>1147</v>
      </c>
      <c r="B2" s="1693"/>
      <c r="C2" s="1693"/>
      <c r="D2" s="1693"/>
      <c r="E2" s="1693"/>
    </row>
    <row r="3" spans="1:5" ht="27" customHeight="1">
      <c r="A3" s="1239" t="str">
        <f>+'B17-ND31-OK'!A4:E4</f>
        <v>(Kèm theo Nghị quyết số 222/2019/NQ-HĐND ngày 07 tháng 12 năm 2019 của Hội đồng nhân dân tỉnh)</v>
      </c>
      <c r="B3" s="1735"/>
      <c r="C3" s="1735"/>
      <c r="D3" s="1735"/>
      <c r="E3" s="1735"/>
    </row>
    <row r="4" spans="1:5" ht="20.25" customHeight="1">
      <c r="A4" s="1736"/>
      <c r="B4" s="1737"/>
      <c r="C4" s="1737"/>
      <c r="D4" s="1737"/>
      <c r="E4" s="1737"/>
    </row>
    <row r="5" spans="1:5">
      <c r="B5" s="452"/>
      <c r="C5" s="452"/>
      <c r="D5" s="1051" t="s">
        <v>1181</v>
      </c>
      <c r="E5" s="1051"/>
    </row>
    <row r="6" spans="1:5" ht="42.75" customHeight="1">
      <c r="A6" s="453" t="s">
        <v>3</v>
      </c>
      <c r="B6" s="453" t="s">
        <v>58</v>
      </c>
      <c r="C6" s="453" t="s">
        <v>1148</v>
      </c>
      <c r="D6" s="453" t="s">
        <v>1149</v>
      </c>
      <c r="E6" s="453" t="s">
        <v>1150</v>
      </c>
    </row>
    <row r="7" spans="1:5" ht="27" customHeight="1">
      <c r="A7" s="453" t="s">
        <v>11</v>
      </c>
      <c r="B7" s="453" t="s">
        <v>12</v>
      </c>
      <c r="C7" s="453">
        <v>1</v>
      </c>
      <c r="D7" s="453">
        <v>2</v>
      </c>
      <c r="E7" s="453" t="s">
        <v>1151</v>
      </c>
    </row>
    <row r="8" spans="1:5">
      <c r="A8" s="1738" t="s">
        <v>11</v>
      </c>
      <c r="B8" s="1739" t="s">
        <v>1152</v>
      </c>
      <c r="C8" s="454">
        <v>29865368.621199682</v>
      </c>
      <c r="D8" s="454">
        <v>29051785.175999999</v>
      </c>
      <c r="E8" s="454"/>
    </row>
    <row r="9" spans="1:5">
      <c r="A9" s="1243" t="s">
        <v>12</v>
      </c>
      <c r="B9" s="1244" t="s">
        <v>156</v>
      </c>
      <c r="C9" s="455">
        <v>29808947.417764764</v>
      </c>
      <c r="D9" s="455">
        <v>28590692.175999999</v>
      </c>
      <c r="E9" s="455"/>
    </row>
    <row r="10" spans="1:5">
      <c r="A10" s="1243" t="s">
        <v>139</v>
      </c>
      <c r="B10" s="1244" t="s">
        <v>1153</v>
      </c>
      <c r="C10" s="455"/>
      <c r="D10" s="455"/>
      <c r="E10" s="455"/>
    </row>
    <row r="11" spans="1:5" ht="20.25" customHeight="1">
      <c r="A11" s="1243" t="s">
        <v>42</v>
      </c>
      <c r="B11" s="1244" t="s">
        <v>1154</v>
      </c>
      <c r="C11" s="455">
        <f>+C8*0.3</f>
        <v>8959610.5863599051</v>
      </c>
      <c r="D11" s="455">
        <f>+D8*0.3</f>
        <v>8715535.5527999997</v>
      </c>
      <c r="E11" s="455"/>
    </row>
    <row r="12" spans="1:5">
      <c r="A12" s="1243" t="s">
        <v>46</v>
      </c>
      <c r="B12" s="1244" t="s">
        <v>1155</v>
      </c>
      <c r="C12" s="455"/>
      <c r="D12" s="455"/>
      <c r="E12" s="455"/>
    </row>
    <row r="13" spans="1:5">
      <c r="A13" s="1243" t="s">
        <v>14</v>
      </c>
      <c r="B13" s="1244" t="s">
        <v>1156</v>
      </c>
      <c r="C13" s="455">
        <f>C15+C16+C17</f>
        <v>818476</v>
      </c>
      <c r="D13" s="455">
        <f>D15+D16+D17</f>
        <v>939263</v>
      </c>
      <c r="E13" s="455">
        <f>E15+E16+E17</f>
        <v>120787</v>
      </c>
    </row>
    <row r="14" spans="1:5" ht="30" hidden="1">
      <c r="A14" s="1249"/>
      <c r="B14" s="1740" t="s">
        <v>1157</v>
      </c>
      <c r="C14" s="456"/>
      <c r="D14" s="456"/>
      <c r="E14" s="456"/>
    </row>
    <row r="15" spans="1:5">
      <c r="A15" s="1249">
        <v>1</v>
      </c>
      <c r="B15" s="1250" t="s">
        <v>1158</v>
      </c>
      <c r="C15" s="456">
        <v>550000</v>
      </c>
      <c r="D15" s="456">
        <f>+C38</f>
        <v>550000</v>
      </c>
      <c r="E15" s="456">
        <f>D15-C15</f>
        <v>0</v>
      </c>
    </row>
    <row r="16" spans="1:5">
      <c r="A16" s="1249">
        <v>2</v>
      </c>
      <c r="B16" s="1250" t="s">
        <v>1159</v>
      </c>
      <c r="C16" s="456">
        <v>230976</v>
      </c>
      <c r="D16" s="456">
        <f>+C39</f>
        <v>376763</v>
      </c>
      <c r="E16" s="456">
        <f>D16-C16</f>
        <v>145787</v>
      </c>
    </row>
    <row r="17" spans="1:5">
      <c r="A17" s="1249">
        <v>3</v>
      </c>
      <c r="B17" s="1250" t="s">
        <v>1160</v>
      </c>
      <c r="C17" s="456">
        <v>37500</v>
      </c>
      <c r="D17" s="456">
        <f>+C40</f>
        <v>12500</v>
      </c>
      <c r="E17" s="456">
        <f>D17-C17</f>
        <v>-25000</v>
      </c>
    </row>
    <row r="18" spans="1:5">
      <c r="A18" s="1243" t="s">
        <v>19</v>
      </c>
      <c r="B18" s="1244" t="s">
        <v>1161</v>
      </c>
      <c r="C18" s="455">
        <f>C19</f>
        <v>29115</v>
      </c>
      <c r="D18" s="455">
        <f>D19</f>
        <v>566092</v>
      </c>
      <c r="E18" s="455">
        <f>E19</f>
        <v>537500</v>
      </c>
    </row>
    <row r="19" spans="1:5">
      <c r="A19" s="1243">
        <v>1</v>
      </c>
      <c r="B19" s="1244" t="s">
        <v>1162</v>
      </c>
      <c r="C19" s="455">
        <f>C20+C21+C22</f>
        <v>29115</v>
      </c>
      <c r="D19" s="455">
        <f>D20+D21+D22</f>
        <v>566092</v>
      </c>
      <c r="E19" s="455">
        <f>E20+E21+E22</f>
        <v>537500</v>
      </c>
    </row>
    <row r="20" spans="1:5">
      <c r="A20" s="1249" t="s">
        <v>16</v>
      </c>
      <c r="B20" s="1250" t="s">
        <v>1158</v>
      </c>
      <c r="C20" s="456">
        <v>0</v>
      </c>
      <c r="D20" s="456">
        <v>550000</v>
      </c>
      <c r="E20" s="456">
        <f>D20-C20</f>
        <v>550000</v>
      </c>
    </row>
    <row r="21" spans="1:5">
      <c r="A21" s="1249" t="s">
        <v>16</v>
      </c>
      <c r="B21" s="1250" t="s">
        <v>1163</v>
      </c>
      <c r="C21" s="456">
        <v>4115</v>
      </c>
      <c r="D21" s="456">
        <v>3592</v>
      </c>
      <c r="E21" s="456">
        <v>0</v>
      </c>
    </row>
    <row r="22" spans="1:5">
      <c r="A22" s="1249" t="s">
        <v>16</v>
      </c>
      <c r="B22" s="1250" t="s">
        <v>1164</v>
      </c>
      <c r="C22" s="456">
        <v>25000</v>
      </c>
      <c r="D22" s="456">
        <v>12500</v>
      </c>
      <c r="E22" s="456">
        <f>D22-C22</f>
        <v>-12500</v>
      </c>
    </row>
    <row r="23" spans="1:5">
      <c r="A23" s="1243">
        <v>2</v>
      </c>
      <c r="B23" s="1244" t="s">
        <v>1165</v>
      </c>
      <c r="C23" s="455">
        <f>C25</f>
        <v>29115</v>
      </c>
      <c r="D23" s="455">
        <f>D25</f>
        <v>566092</v>
      </c>
      <c r="E23" s="455">
        <f>E25</f>
        <v>537500</v>
      </c>
    </row>
    <row r="24" spans="1:5">
      <c r="A24" s="1249" t="s">
        <v>16</v>
      </c>
      <c r="B24" s="1250" t="s">
        <v>1166</v>
      </c>
      <c r="C24" s="456"/>
      <c r="D24" s="456"/>
      <c r="E24" s="456"/>
    </row>
    <row r="25" spans="1:5">
      <c r="A25" s="1249" t="s">
        <v>16</v>
      </c>
      <c r="B25" s="1250" t="s">
        <v>1167</v>
      </c>
      <c r="C25" s="456">
        <f>C18</f>
        <v>29115</v>
      </c>
      <c r="D25" s="456">
        <f>D19</f>
        <v>566092</v>
      </c>
      <c r="E25" s="456">
        <f>E18</f>
        <v>537500</v>
      </c>
    </row>
    <row r="26" spans="1:5">
      <c r="A26" s="1249" t="s">
        <v>16</v>
      </c>
      <c r="B26" s="1250" t="s">
        <v>1168</v>
      </c>
      <c r="C26" s="456"/>
      <c r="D26" s="456"/>
      <c r="E26" s="456"/>
    </row>
    <row r="27" spans="1:5">
      <c r="A27" s="1249" t="s">
        <v>16</v>
      </c>
      <c r="B27" s="1250" t="s">
        <v>1169</v>
      </c>
      <c r="C27" s="456"/>
      <c r="D27" s="456"/>
      <c r="E27" s="456"/>
    </row>
    <row r="28" spans="1:5">
      <c r="A28" s="1243" t="s">
        <v>23</v>
      </c>
      <c r="B28" s="1244" t="s">
        <v>1170</v>
      </c>
      <c r="C28" s="455">
        <f t="shared" ref="C28:E29" si="0">C29</f>
        <v>149902</v>
      </c>
      <c r="D28" s="455">
        <f t="shared" si="0"/>
        <v>336952</v>
      </c>
      <c r="E28" s="455">
        <f t="shared" si="0"/>
        <v>187050</v>
      </c>
    </row>
    <row r="29" spans="1:5">
      <c r="A29" s="1243">
        <v>1</v>
      </c>
      <c r="B29" s="1244" t="s">
        <v>1171</v>
      </c>
      <c r="C29" s="455">
        <f t="shared" si="0"/>
        <v>149902</v>
      </c>
      <c r="D29" s="455">
        <f t="shared" si="0"/>
        <v>336952</v>
      </c>
      <c r="E29" s="455">
        <f t="shared" si="0"/>
        <v>187050</v>
      </c>
    </row>
    <row r="30" spans="1:5">
      <c r="A30" s="1249" t="s">
        <v>16</v>
      </c>
      <c r="B30" s="1250" t="s">
        <v>1172</v>
      </c>
      <c r="C30" s="456">
        <v>149902</v>
      </c>
      <c r="D30" s="456">
        <f>+D34</f>
        <v>336952</v>
      </c>
      <c r="E30" s="456">
        <f>D30-C30</f>
        <v>187050</v>
      </c>
    </row>
    <row r="31" spans="1:5">
      <c r="A31" s="1249" t="s">
        <v>16</v>
      </c>
      <c r="B31" s="1250" t="s">
        <v>1173</v>
      </c>
      <c r="C31" s="456"/>
      <c r="D31" s="456"/>
      <c r="E31" s="456"/>
    </row>
    <row r="32" spans="1:5">
      <c r="A32" s="1243">
        <v>2</v>
      </c>
      <c r="B32" s="1244" t="s">
        <v>1174</v>
      </c>
      <c r="C32" s="455">
        <f>C34</f>
        <v>149902</v>
      </c>
      <c r="D32" s="455">
        <f>D34</f>
        <v>336952</v>
      </c>
      <c r="E32" s="455">
        <f>E34</f>
        <v>187050</v>
      </c>
    </row>
    <row r="33" spans="1:8">
      <c r="A33" s="1249" t="s">
        <v>16</v>
      </c>
      <c r="B33" s="1250" t="s">
        <v>1158</v>
      </c>
      <c r="C33" s="456"/>
      <c r="D33" s="456"/>
      <c r="E33" s="456"/>
    </row>
    <row r="34" spans="1:8">
      <c r="A34" s="1249" t="s">
        <v>16</v>
      </c>
      <c r="B34" s="1250" t="s">
        <v>1159</v>
      </c>
      <c r="C34" s="456">
        <v>149902</v>
      </c>
      <c r="D34" s="456">
        <v>336952</v>
      </c>
      <c r="E34" s="456">
        <f>D34-C34</f>
        <v>187050</v>
      </c>
    </row>
    <row r="35" spans="1:8">
      <c r="A35" s="1249" t="s">
        <v>16</v>
      </c>
      <c r="B35" s="1250" t="s">
        <v>1175</v>
      </c>
      <c r="C35" s="456">
        <v>0</v>
      </c>
      <c r="D35" s="456"/>
      <c r="E35" s="456"/>
    </row>
    <row r="36" spans="1:8">
      <c r="A36" s="1243" t="s">
        <v>25</v>
      </c>
      <c r="B36" s="1244" t="s">
        <v>1176</v>
      </c>
      <c r="C36" s="455">
        <f>C38+C39+C40</f>
        <v>939263</v>
      </c>
      <c r="D36" s="455">
        <f>D38+D39+D40</f>
        <v>710123</v>
      </c>
      <c r="E36" s="455">
        <f>E38+E39+E40</f>
        <v>-229140</v>
      </c>
      <c r="F36" s="458">
        <v>1241388</v>
      </c>
      <c r="G36" s="1473">
        <f>D36-E36</f>
        <v>939263</v>
      </c>
      <c r="H36" s="1473">
        <f>F36-D36</f>
        <v>531265</v>
      </c>
    </row>
    <row r="37" spans="1:8" ht="30" hidden="1">
      <c r="A37" s="1249"/>
      <c r="B37" s="1740" t="s">
        <v>1177</v>
      </c>
      <c r="C37" s="456"/>
      <c r="D37" s="456"/>
      <c r="E37" s="456"/>
    </row>
    <row r="38" spans="1:8">
      <c r="A38" s="1249">
        <v>1</v>
      </c>
      <c r="B38" s="1250" t="s">
        <v>1158</v>
      </c>
      <c r="C38" s="456">
        <f>C15+C33-C20</f>
        <v>550000</v>
      </c>
      <c r="D38" s="456">
        <f>D15+D33-D20</f>
        <v>0</v>
      </c>
      <c r="E38" s="456">
        <f>D38-C38</f>
        <v>-550000</v>
      </c>
    </row>
    <row r="39" spans="1:8">
      <c r="A39" s="1249">
        <v>2</v>
      </c>
      <c r="B39" s="1250" t="s">
        <v>1159</v>
      </c>
      <c r="C39" s="456">
        <f>+C16-C21+C34</f>
        <v>376763</v>
      </c>
      <c r="D39" s="456">
        <f>+D16-D21+D34</f>
        <v>710123</v>
      </c>
      <c r="E39" s="456">
        <f>D39-C39</f>
        <v>333360</v>
      </c>
      <c r="F39" s="458">
        <v>281856</v>
      </c>
      <c r="G39" s="1473">
        <f>F39-C39</f>
        <v>-94907</v>
      </c>
    </row>
    <row r="40" spans="1:8">
      <c r="A40" s="1249">
        <v>3</v>
      </c>
      <c r="B40" s="1250" t="s">
        <v>1178</v>
      </c>
      <c r="C40" s="456">
        <f>C17-C22+C35</f>
        <v>12500</v>
      </c>
      <c r="D40" s="456">
        <f>D17-D22+D35</f>
        <v>0</v>
      </c>
      <c r="E40" s="456">
        <f>D40-C40</f>
        <v>-12500</v>
      </c>
    </row>
    <row r="41" spans="1:8">
      <c r="A41" s="1243" t="s">
        <v>1179</v>
      </c>
      <c r="B41" s="1244" t="s">
        <v>1180</v>
      </c>
      <c r="C41" s="455">
        <v>46200</v>
      </c>
      <c r="D41" s="455">
        <v>44693</v>
      </c>
      <c r="E41" s="455">
        <f>D41-C41</f>
        <v>-1507</v>
      </c>
    </row>
    <row r="42" spans="1:8">
      <c r="A42" s="457"/>
      <c r="B42" s="457"/>
      <c r="C42" s="457"/>
      <c r="D42" s="457"/>
      <c r="E42" s="457"/>
    </row>
  </sheetData>
  <mergeCells count="4">
    <mergeCell ref="A1:E1"/>
    <mergeCell ref="A2:E2"/>
    <mergeCell ref="A3:E3"/>
    <mergeCell ref="D5:E5"/>
  </mergeCells>
  <pageMargins left="0.196850393700787" right="0.23622047244094499" top="0.39370078740157499" bottom="0.59055118110236204" header="0.31496062992126" footer="0.31496062992126"/>
  <pageSetup paperSize="9" scale="95" orientation="portrait" r:id="rId1"/>
  <headerFooter alignWithMargins="0">
    <oddFooter>&amp;CTrang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6"/>
  <sheetViews>
    <sheetView showZeros="0" workbookViewId="0">
      <selection activeCell="F23" sqref="F23"/>
    </sheetView>
  </sheetViews>
  <sheetFormatPr defaultColWidth="8.85546875" defaultRowHeight="15"/>
  <cols>
    <col min="1" max="1" width="5.85546875" style="458" customWidth="1"/>
    <col min="2" max="2" width="64.5703125" style="458" customWidth="1"/>
    <col min="3" max="3" width="14" style="458" hidden="1" customWidth="1"/>
    <col min="4" max="4" width="12.85546875" style="458" hidden="1" customWidth="1"/>
    <col min="5" max="5" width="21" style="458" customWidth="1"/>
    <col min="6" max="16384" width="8.85546875" style="458"/>
  </cols>
  <sheetData>
    <row r="1" spans="1:5" ht="15.75">
      <c r="E1" s="1657" t="s">
        <v>160</v>
      </c>
    </row>
    <row r="2" spans="1:5" ht="32.25" customHeight="1">
      <c r="A2" s="1712" t="s">
        <v>161</v>
      </c>
      <c r="B2" s="1712"/>
      <c r="C2" s="1712"/>
      <c r="D2" s="1712"/>
      <c r="E2" s="1712"/>
    </row>
    <row r="3" spans="1:5" ht="15.75">
      <c r="A3" s="1659" t="str">
        <f>'B15-ND31-ok'!A3:H3</f>
        <v>(Kèm theo Nghị quyết số 222/2019/NQ-HĐND ngày 07 tháng 12 năm 2019 của Hội đồng nhân dân tỉnh)</v>
      </c>
      <c r="B3" s="1660"/>
      <c r="C3" s="1660"/>
      <c r="D3" s="1660"/>
      <c r="E3" s="1660"/>
    </row>
    <row r="4" spans="1:5" ht="15.75">
      <c r="A4" s="1661"/>
      <c r="B4" s="1662"/>
      <c r="C4" s="1662"/>
      <c r="D4" s="1662"/>
      <c r="E4" s="1662"/>
    </row>
    <row r="5" spans="1:5" ht="15.75">
      <c r="E5" s="1663" t="s">
        <v>2</v>
      </c>
    </row>
    <row r="6" spans="1:5" ht="21.75" customHeight="1">
      <c r="A6" s="1713" t="s">
        <v>3</v>
      </c>
      <c r="B6" s="1713" t="s">
        <v>58</v>
      </c>
      <c r="C6" s="1713" t="s">
        <v>5</v>
      </c>
      <c r="D6" s="1713" t="s">
        <v>6</v>
      </c>
      <c r="E6" s="1713" t="s">
        <v>7</v>
      </c>
    </row>
    <row r="7" spans="1:5" ht="81.75" customHeight="1">
      <c r="A7" s="1713"/>
      <c r="B7" s="1713"/>
      <c r="C7" s="1713"/>
      <c r="D7" s="1713"/>
      <c r="E7" s="1713"/>
    </row>
    <row r="8" spans="1:5" ht="26.45" customHeight="1">
      <c r="A8" s="1714" t="s">
        <v>11</v>
      </c>
      <c r="B8" s="1715" t="s">
        <v>162</v>
      </c>
      <c r="C8" s="1716"/>
      <c r="D8" s="1716"/>
      <c r="E8" s="1716"/>
    </row>
    <row r="9" spans="1:5" ht="15.75">
      <c r="A9" s="1669" t="s">
        <v>14</v>
      </c>
      <c r="B9" s="1670" t="s">
        <v>163</v>
      </c>
      <c r="C9" s="1717">
        <v>18463992.18333333</v>
      </c>
      <c r="D9" s="1717">
        <v>26703376.771199681</v>
      </c>
      <c r="E9" s="1718">
        <v>19650821.909999996</v>
      </c>
    </row>
    <row r="10" spans="1:5" ht="15.75">
      <c r="A10" s="1673">
        <v>1</v>
      </c>
      <c r="B10" s="1674" t="s">
        <v>164</v>
      </c>
      <c r="C10" s="1719">
        <v>17049834.18333333</v>
      </c>
      <c r="D10" s="1719">
        <v>16889089.35343492</v>
      </c>
      <c r="E10" s="1720">
        <v>18412547.909999996</v>
      </c>
    </row>
    <row r="11" spans="1:5" ht="15.75">
      <c r="A11" s="1673">
        <v>2</v>
      </c>
      <c r="B11" s="1674" t="s">
        <v>20</v>
      </c>
      <c r="C11" s="1719">
        <v>1414158</v>
      </c>
      <c r="D11" s="1719">
        <v>1705757</v>
      </c>
      <c r="E11" s="1720">
        <v>1238274</v>
      </c>
    </row>
    <row r="12" spans="1:5" s="1725" customFormat="1" ht="15.75">
      <c r="A12" s="1721" t="s">
        <v>16</v>
      </c>
      <c r="B12" s="1722" t="s">
        <v>21</v>
      </c>
      <c r="C12" s="1723"/>
      <c r="D12" s="1723"/>
      <c r="E12" s="1724"/>
    </row>
    <row r="13" spans="1:5" s="1725" customFormat="1" ht="15.75">
      <c r="A13" s="1721" t="s">
        <v>16</v>
      </c>
      <c r="B13" s="1722" t="s">
        <v>22</v>
      </c>
      <c r="C13" s="1726">
        <v>1414158</v>
      </c>
      <c r="D13" s="1726">
        <v>1705757</v>
      </c>
      <c r="E13" s="1727">
        <v>1238274</v>
      </c>
    </row>
    <row r="14" spans="1:5" ht="15.75" hidden="1">
      <c r="A14" s="1673">
        <v>3</v>
      </c>
      <c r="B14" s="1674" t="s">
        <v>165</v>
      </c>
      <c r="C14" s="1728"/>
      <c r="D14" s="1728"/>
      <c r="E14" s="1729"/>
    </row>
    <row r="15" spans="1:5" ht="15.75" hidden="1">
      <c r="A15" s="1673">
        <v>4</v>
      </c>
      <c r="B15" s="1674" t="s">
        <v>26</v>
      </c>
      <c r="C15" s="1728"/>
      <c r="D15" s="1719">
        <v>1386618</v>
      </c>
      <c r="E15" s="1729"/>
    </row>
    <row r="16" spans="1:5" ht="15.75" hidden="1">
      <c r="A16" s="1673">
        <v>5</v>
      </c>
      <c r="B16" s="1674" t="s">
        <v>173</v>
      </c>
      <c r="C16" s="1728"/>
      <c r="D16" s="1719">
        <v>5687580</v>
      </c>
      <c r="E16" s="1729"/>
    </row>
    <row r="17" spans="1:5" ht="15.75" hidden="1">
      <c r="A17" s="1673">
        <v>6</v>
      </c>
      <c r="B17" s="1674" t="s">
        <v>757</v>
      </c>
      <c r="C17" s="1719">
        <v>0</v>
      </c>
      <c r="D17" s="1719">
        <v>1034332.4177647624</v>
      </c>
      <c r="E17" s="1729"/>
    </row>
    <row r="18" spans="1:5" ht="15.75">
      <c r="A18" s="1669" t="s">
        <v>19</v>
      </c>
      <c r="B18" s="1670" t="s">
        <v>166</v>
      </c>
      <c r="C18" s="1717">
        <v>16946912.614992782</v>
      </c>
      <c r="D18" s="1717">
        <v>26646955.771199681</v>
      </c>
      <c r="E18" s="1718">
        <v>19650821.755999997</v>
      </c>
    </row>
    <row r="19" spans="1:5" ht="15.75">
      <c r="A19" s="1673">
        <v>1</v>
      </c>
      <c r="B19" s="1674" t="s">
        <v>167</v>
      </c>
      <c r="C19" s="1719">
        <v>13332644.614992782</v>
      </c>
      <c r="D19" s="1719">
        <v>16986636.639291849</v>
      </c>
      <c r="E19" s="1720">
        <v>16295768</v>
      </c>
    </row>
    <row r="20" spans="1:5" ht="15.75">
      <c r="A20" s="1673">
        <v>2</v>
      </c>
      <c r="B20" s="1674" t="s">
        <v>168</v>
      </c>
      <c r="C20" s="1719">
        <v>3614268</v>
      </c>
      <c r="D20" s="1719">
        <v>5681314</v>
      </c>
      <c r="E20" s="1720">
        <v>3355054</v>
      </c>
    </row>
    <row r="21" spans="1:5" ht="15.75">
      <c r="A21" s="1673" t="s">
        <v>16</v>
      </c>
      <c r="B21" s="1674" t="s">
        <v>169</v>
      </c>
      <c r="C21" s="1719">
        <v>3567768</v>
      </c>
      <c r="D21" s="1719">
        <v>3567768</v>
      </c>
      <c r="E21" s="1720">
        <v>3237304</v>
      </c>
    </row>
    <row r="22" spans="1:5" ht="15.75">
      <c r="A22" s="1673" t="s">
        <v>16</v>
      </c>
      <c r="B22" s="1674" t="s">
        <v>170</v>
      </c>
      <c r="C22" s="1719">
        <v>46500</v>
      </c>
      <c r="D22" s="1719">
        <v>2113546</v>
      </c>
      <c r="E22" s="1720">
        <v>117750</v>
      </c>
    </row>
    <row r="23" spans="1:5" ht="15.75">
      <c r="A23" s="1673">
        <v>3</v>
      </c>
      <c r="B23" s="1674" t="s">
        <v>171</v>
      </c>
      <c r="C23" s="1730"/>
      <c r="D23" s="1730"/>
      <c r="E23" s="1730"/>
    </row>
    <row r="24" spans="1:5" ht="15.75">
      <c r="A24" s="1669" t="s">
        <v>23</v>
      </c>
      <c r="B24" s="1670" t="s">
        <v>758</v>
      </c>
      <c r="C24" s="1671">
        <v>0</v>
      </c>
      <c r="D24" s="1671">
        <v>56421</v>
      </c>
      <c r="E24" s="1671">
        <v>566093</v>
      </c>
    </row>
    <row r="25" spans="1:5" ht="15.75" hidden="1">
      <c r="A25" s="1669" t="s">
        <v>25</v>
      </c>
      <c r="B25" s="1670" t="s">
        <v>759</v>
      </c>
      <c r="C25" s="1671">
        <v>227000</v>
      </c>
      <c r="D25" s="1671">
        <v>0</v>
      </c>
      <c r="E25" s="1675">
        <v>0</v>
      </c>
    </row>
    <row r="26" spans="1:5" ht="24.95" customHeight="1">
      <c r="A26" s="1669" t="s">
        <v>12</v>
      </c>
      <c r="B26" s="1670" t="s">
        <v>172</v>
      </c>
      <c r="C26" s="1730"/>
      <c r="D26" s="1730"/>
      <c r="E26" s="1730"/>
    </row>
    <row r="27" spans="1:5" ht="15.75">
      <c r="A27" s="1669" t="s">
        <v>14</v>
      </c>
      <c r="B27" s="1670" t="s">
        <v>163</v>
      </c>
      <c r="C27" s="1731">
        <v>11178452</v>
      </c>
      <c r="D27" s="1731">
        <v>19468616.850000001</v>
      </c>
      <c r="E27" s="1731">
        <v>12861017</v>
      </c>
    </row>
    <row r="28" spans="1:5" ht="15.75">
      <c r="A28" s="1673">
        <v>1</v>
      </c>
      <c r="B28" s="1674" t="s">
        <v>164</v>
      </c>
      <c r="C28" s="1732">
        <v>7564184</v>
      </c>
      <c r="D28" s="1732">
        <v>8523090.8499999996</v>
      </c>
      <c r="E28" s="1732">
        <v>9400963.3900000006</v>
      </c>
    </row>
    <row r="29" spans="1:5" ht="15.75">
      <c r="A29" s="1673">
        <v>2</v>
      </c>
      <c r="B29" s="1674" t="s">
        <v>20</v>
      </c>
      <c r="C29" s="1732">
        <v>3614268</v>
      </c>
      <c r="D29" s="1732">
        <v>5681314</v>
      </c>
      <c r="E29" s="1732">
        <v>3355054</v>
      </c>
    </row>
    <row r="30" spans="1:5" ht="15.75">
      <c r="A30" s="1673" t="s">
        <v>16</v>
      </c>
      <c r="B30" s="1674" t="s">
        <v>21</v>
      </c>
      <c r="C30" s="1732">
        <v>3567768</v>
      </c>
      <c r="D30" s="1732">
        <v>3567768</v>
      </c>
      <c r="E30" s="1732">
        <v>3237304</v>
      </c>
    </row>
    <row r="31" spans="1:5" ht="15.75">
      <c r="A31" s="1673" t="s">
        <v>16</v>
      </c>
      <c r="B31" s="1674" t="s">
        <v>22</v>
      </c>
      <c r="C31" s="1732">
        <v>46500</v>
      </c>
      <c r="D31" s="1732">
        <v>2113546</v>
      </c>
      <c r="E31" s="1732">
        <v>117750</v>
      </c>
    </row>
    <row r="32" spans="1:5" ht="15.75" hidden="1">
      <c r="A32" s="1673">
        <v>3</v>
      </c>
      <c r="B32" s="1674" t="s">
        <v>26</v>
      </c>
      <c r="C32" s="1732"/>
      <c r="D32" s="1732"/>
      <c r="E32" s="1732"/>
    </row>
    <row r="33" spans="1:5" ht="15.75" hidden="1">
      <c r="A33" s="1673">
        <v>4</v>
      </c>
      <c r="B33" s="1674" t="s">
        <v>173</v>
      </c>
      <c r="C33" s="1732"/>
      <c r="D33" s="1732"/>
      <c r="E33" s="1732"/>
    </row>
    <row r="34" spans="1:5" ht="15.75">
      <c r="A34" s="1669" t="s">
        <v>19</v>
      </c>
      <c r="B34" s="1670" t="s">
        <v>174</v>
      </c>
      <c r="C34" s="1731">
        <v>11415485.385007218</v>
      </c>
      <c r="D34" s="1731">
        <v>19468616.850000001</v>
      </c>
      <c r="E34" s="1731">
        <v>12861017</v>
      </c>
    </row>
    <row r="35" spans="1:5" s="1725" customFormat="1" ht="15.75">
      <c r="A35" s="1721"/>
      <c r="B35" s="1722" t="s">
        <v>760</v>
      </c>
      <c r="C35" s="1733"/>
      <c r="D35" s="1733"/>
      <c r="E35" s="1733">
        <v>12756017</v>
      </c>
    </row>
    <row r="36" spans="1:5" s="1725" customFormat="1" ht="15.75">
      <c r="A36" s="1721"/>
      <c r="B36" s="1722" t="s">
        <v>754</v>
      </c>
      <c r="C36" s="1733"/>
      <c r="D36" s="1733"/>
      <c r="E36" s="1733">
        <v>105000</v>
      </c>
    </row>
    <row r="37" spans="1:5" ht="15.75">
      <c r="A37" s="1673">
        <v>1</v>
      </c>
      <c r="B37" s="1674" t="s">
        <v>175</v>
      </c>
      <c r="C37" s="1732">
        <v>11415485.385007218</v>
      </c>
      <c r="D37" s="1732">
        <v>15707250.360708151</v>
      </c>
      <c r="E37" s="1732">
        <v>12861017</v>
      </c>
    </row>
    <row r="38" spans="1:5" ht="15.75" hidden="1">
      <c r="A38" s="1673">
        <v>2</v>
      </c>
      <c r="B38" s="1674" t="s">
        <v>168</v>
      </c>
      <c r="C38" s="1734"/>
      <c r="D38" s="1734"/>
      <c r="E38" s="1734"/>
    </row>
    <row r="39" spans="1:5" ht="15.75" hidden="1">
      <c r="A39" s="1673" t="s">
        <v>16</v>
      </c>
      <c r="B39" s="1674" t="s">
        <v>169</v>
      </c>
      <c r="C39" s="1734"/>
      <c r="D39" s="1734"/>
      <c r="E39" s="1734"/>
    </row>
    <row r="40" spans="1:5" ht="15.75" hidden="1">
      <c r="A40" s="1673" t="s">
        <v>16</v>
      </c>
      <c r="B40" s="1674" t="s">
        <v>170</v>
      </c>
      <c r="C40" s="1734"/>
      <c r="D40" s="1734"/>
      <c r="E40" s="1734"/>
    </row>
    <row r="41" spans="1:5" ht="15.75" hidden="1">
      <c r="A41" s="1673">
        <v>3</v>
      </c>
      <c r="B41" s="1674" t="s">
        <v>171</v>
      </c>
      <c r="C41" s="1734"/>
      <c r="D41" s="1734">
        <v>3761366.4892918505</v>
      </c>
      <c r="E41" s="1734"/>
    </row>
    <row r="42" spans="1:5" ht="24" hidden="1" customHeight="1">
      <c r="A42" s="1678" t="s">
        <v>176</v>
      </c>
      <c r="B42" s="1679"/>
      <c r="C42" s="1679"/>
      <c r="D42" s="1679"/>
      <c r="E42" s="1679"/>
    </row>
    <row r="43" spans="1:5" s="1503" customFormat="1" ht="34.5" hidden="1" customHeight="1">
      <c r="A43" s="1680" t="s">
        <v>177</v>
      </c>
      <c r="B43" s="1680"/>
      <c r="C43" s="1680"/>
      <c r="D43" s="1680"/>
      <c r="E43" s="1680"/>
    </row>
    <row r="44" spans="1:5" ht="21" hidden="1" customHeight="1">
      <c r="A44" s="1680" t="s">
        <v>178</v>
      </c>
      <c r="B44" s="1680"/>
      <c r="C44" s="1680"/>
      <c r="D44" s="1680"/>
      <c r="E44" s="1680"/>
    </row>
    <row r="45" spans="1:5" ht="40.5" hidden="1" customHeight="1">
      <c r="A45" s="1680" t="s">
        <v>53</v>
      </c>
      <c r="B45" s="1680"/>
      <c r="C45" s="1680"/>
      <c r="D45" s="1680"/>
      <c r="E45" s="1680"/>
    </row>
    <row r="46" spans="1:5">
      <c r="A46" s="457"/>
      <c r="B46" s="457"/>
      <c r="C46" s="457"/>
      <c r="D46" s="457"/>
      <c r="E46" s="457"/>
    </row>
  </sheetData>
  <mergeCells count="10">
    <mergeCell ref="A43:E43"/>
    <mergeCell ref="A44:E44"/>
    <mergeCell ref="A45:E45"/>
    <mergeCell ref="A2:E2"/>
    <mergeCell ref="A3:E3"/>
    <mergeCell ref="A6:A7"/>
    <mergeCell ref="B6:B7"/>
    <mergeCell ref="C6:C7"/>
    <mergeCell ref="D6:D7"/>
    <mergeCell ref="E6:E7"/>
  </mergeCells>
  <pageMargins left="0.196850393700787" right="0.23622047244094499" top="0.39370078740157499" bottom="0.59055118110236204" header="0.31496062992126" footer="0.31496062992126"/>
  <pageSetup paperSize="9" scale="95" orientation="portrait" r:id="rId1"/>
  <headerFooter alignWithMargins="0">
    <oddFooter>&amp;CTrang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31"/>
  <sheetViews>
    <sheetView showZeros="0" workbookViewId="0">
      <selection activeCell="F23" sqref="F23"/>
    </sheetView>
  </sheetViews>
  <sheetFormatPr defaultColWidth="8.85546875" defaultRowHeight="14.25" customHeight="1"/>
  <cols>
    <col min="1" max="1" width="3.85546875" style="1692" customWidth="1"/>
    <col min="2" max="2" width="14.140625" style="1692" customWidth="1"/>
    <col min="3" max="3" width="11" style="1692" customWidth="1"/>
    <col min="4" max="4" width="10.140625" style="1692" customWidth="1"/>
    <col min="5" max="22" width="8.85546875" style="1692"/>
    <col min="23" max="23" width="10.85546875" style="1692" bestFit="1" customWidth="1"/>
    <col min="24" max="29" width="0" style="1692" hidden="1" customWidth="1"/>
    <col min="30" max="16384" width="8.85546875" style="1692"/>
  </cols>
  <sheetData>
    <row r="1" spans="1:29" ht="14.25" customHeight="1">
      <c r="A1" s="1691" t="s">
        <v>198</v>
      </c>
      <c r="B1" s="1691"/>
      <c r="C1" s="1691"/>
      <c r="D1" s="1691"/>
      <c r="E1" s="1691"/>
      <c r="F1" s="1691"/>
      <c r="G1" s="1691"/>
      <c r="H1" s="1691"/>
      <c r="I1" s="1691"/>
      <c r="J1" s="1691"/>
      <c r="K1" s="1691"/>
      <c r="L1" s="1691"/>
      <c r="M1" s="1691"/>
      <c r="N1" s="1691"/>
      <c r="O1" s="1691"/>
      <c r="P1" s="1691"/>
      <c r="Q1" s="1691"/>
      <c r="R1" s="1691"/>
      <c r="S1" s="1691"/>
      <c r="T1" s="1691"/>
      <c r="U1" s="1691"/>
      <c r="V1" s="1691"/>
      <c r="W1" s="1691"/>
      <c r="X1" s="1691"/>
      <c r="Y1" s="1691"/>
      <c r="Z1" s="1691"/>
      <c r="AA1" s="1691"/>
      <c r="AB1" s="1691"/>
      <c r="AC1" s="1691"/>
    </row>
    <row r="2" spans="1:29" ht="28.5" customHeight="1">
      <c r="A2" s="1693" t="s">
        <v>199</v>
      </c>
      <c r="B2" s="1693"/>
      <c r="C2" s="1693"/>
      <c r="D2" s="1693"/>
      <c r="E2" s="1693"/>
      <c r="F2" s="1693"/>
      <c r="G2" s="1693"/>
      <c r="H2" s="1693"/>
      <c r="I2" s="1693"/>
      <c r="J2" s="1693"/>
      <c r="K2" s="1693"/>
      <c r="L2" s="1693"/>
      <c r="M2" s="1693"/>
      <c r="N2" s="1693"/>
      <c r="O2" s="1693"/>
      <c r="P2" s="1693"/>
      <c r="Q2" s="1693"/>
      <c r="R2" s="1693"/>
      <c r="S2" s="1693"/>
      <c r="T2" s="1693"/>
      <c r="U2" s="1693"/>
      <c r="V2" s="1693"/>
      <c r="W2" s="1693"/>
      <c r="X2" s="1693"/>
      <c r="Y2" s="1693"/>
      <c r="Z2" s="1693"/>
      <c r="AA2" s="1693"/>
      <c r="AB2" s="1693"/>
      <c r="AC2" s="1693"/>
    </row>
    <row r="3" spans="1:29" ht="18.75" customHeight="1">
      <c r="A3" s="1694" t="str">
        <f>'B15-ND31-ok'!A3:H3</f>
        <v>(Kèm theo Nghị quyết số 222/2019/NQ-HĐND ngày 07 tháng 12 năm 2019 của Hội đồng nhân dân tỉnh)</v>
      </c>
      <c r="B3" s="1695"/>
      <c r="C3" s="1695"/>
      <c r="D3" s="1695"/>
      <c r="E3" s="1695"/>
      <c r="F3" s="1695"/>
      <c r="G3" s="1695"/>
      <c r="H3" s="1695"/>
      <c r="I3" s="1695"/>
      <c r="J3" s="1695"/>
      <c r="K3" s="1695"/>
      <c r="L3" s="1695"/>
      <c r="M3" s="1695"/>
      <c r="N3" s="1695"/>
      <c r="O3" s="1695"/>
      <c r="P3" s="1695"/>
      <c r="Q3" s="1695"/>
      <c r="R3" s="1695"/>
      <c r="S3" s="1695"/>
      <c r="T3" s="1695"/>
      <c r="U3" s="1695"/>
      <c r="V3" s="1695"/>
      <c r="W3" s="1695"/>
      <c r="X3" s="1695"/>
      <c r="Y3" s="1695"/>
      <c r="Z3" s="1695"/>
      <c r="AA3" s="1695"/>
      <c r="AB3" s="1695"/>
      <c r="AC3" s="1695"/>
    </row>
    <row r="4" spans="1:29" ht="14.25" customHeight="1">
      <c r="V4" s="1692" t="s">
        <v>2</v>
      </c>
      <c r="AA4" s="1696" t="s">
        <v>2</v>
      </c>
      <c r="AB4" s="1696"/>
      <c r="AC4" s="1696"/>
    </row>
    <row r="5" spans="1:29" ht="18.75" customHeight="1">
      <c r="A5" s="1697" t="s">
        <v>179</v>
      </c>
      <c r="B5" s="1697" t="s">
        <v>200</v>
      </c>
      <c r="C5" s="1697" t="s">
        <v>201</v>
      </c>
      <c r="D5" s="1697" t="s">
        <v>202</v>
      </c>
      <c r="E5" s="1697" t="s">
        <v>182</v>
      </c>
      <c r="F5" s="1697"/>
      <c r="G5" s="1697"/>
      <c r="H5" s="1697"/>
      <c r="I5" s="1697"/>
      <c r="J5" s="1697"/>
      <c r="K5" s="1697"/>
      <c r="L5" s="1697"/>
      <c r="M5" s="1697"/>
      <c r="N5" s="1697"/>
      <c r="O5" s="1697"/>
      <c r="P5" s="1697"/>
      <c r="Q5" s="1697"/>
      <c r="R5" s="1697"/>
      <c r="S5" s="1697"/>
      <c r="T5" s="1697"/>
      <c r="U5" s="1697"/>
      <c r="V5" s="1697" t="s">
        <v>203</v>
      </c>
      <c r="W5" s="1697" t="s">
        <v>204</v>
      </c>
      <c r="X5" s="1697" t="s">
        <v>182</v>
      </c>
      <c r="Y5" s="1697"/>
      <c r="Z5" s="1697"/>
      <c r="AA5" s="1697"/>
      <c r="AB5" s="1697"/>
      <c r="AC5" s="1697"/>
    </row>
    <row r="6" spans="1:29" ht="102.75" customHeight="1">
      <c r="A6" s="1697"/>
      <c r="B6" s="1697"/>
      <c r="C6" s="1697"/>
      <c r="D6" s="1697"/>
      <c r="E6" s="1698" t="s">
        <v>205</v>
      </c>
      <c r="F6" s="1698" t="s">
        <v>206</v>
      </c>
      <c r="G6" s="1698" t="s">
        <v>207</v>
      </c>
      <c r="H6" s="1698" t="s">
        <v>208</v>
      </c>
      <c r="I6" s="1698" t="s">
        <v>209</v>
      </c>
      <c r="J6" s="1698" t="s">
        <v>210</v>
      </c>
      <c r="K6" s="1698" t="s">
        <v>211</v>
      </c>
      <c r="L6" s="1698" t="s">
        <v>212</v>
      </c>
      <c r="M6" s="1698" t="s">
        <v>213</v>
      </c>
      <c r="N6" s="1698" t="s">
        <v>214</v>
      </c>
      <c r="O6" s="1698" t="s">
        <v>215</v>
      </c>
      <c r="P6" s="1698" t="s">
        <v>216</v>
      </c>
      <c r="Q6" s="1698" t="s">
        <v>217</v>
      </c>
      <c r="R6" s="1698" t="s">
        <v>218</v>
      </c>
      <c r="S6" s="1698" t="s">
        <v>219</v>
      </c>
      <c r="T6" s="1698" t="s">
        <v>220</v>
      </c>
      <c r="U6" s="1698" t="s">
        <v>221</v>
      </c>
      <c r="V6" s="1697"/>
      <c r="W6" s="1697">
        <v>-3</v>
      </c>
      <c r="X6" s="1698" t="s">
        <v>222</v>
      </c>
      <c r="Y6" s="1698" t="s">
        <v>223</v>
      </c>
      <c r="Z6" s="1698" t="s">
        <v>224</v>
      </c>
      <c r="AA6" s="1698" t="s">
        <v>225</v>
      </c>
      <c r="AB6" s="1698" t="s">
        <v>226</v>
      </c>
      <c r="AC6" s="1698" t="s">
        <v>227</v>
      </c>
    </row>
    <row r="7" spans="1:29" ht="14.25" customHeight="1">
      <c r="A7" s="1699" t="s">
        <v>11</v>
      </c>
      <c r="B7" s="1699" t="s">
        <v>12</v>
      </c>
      <c r="C7" s="1699">
        <v>1</v>
      </c>
      <c r="D7" s="1699">
        <v>2</v>
      </c>
      <c r="E7" s="1699">
        <v>3</v>
      </c>
      <c r="F7" s="1699">
        <v>4</v>
      </c>
      <c r="G7" s="1699">
        <v>5</v>
      </c>
      <c r="H7" s="1699">
        <v>6</v>
      </c>
      <c r="I7" s="1699">
        <v>7</v>
      </c>
      <c r="J7" s="1699">
        <v>8</v>
      </c>
      <c r="K7" s="1699">
        <v>9</v>
      </c>
      <c r="L7" s="1699">
        <v>10</v>
      </c>
      <c r="M7" s="1699">
        <v>11</v>
      </c>
      <c r="N7" s="1699">
        <v>12</v>
      </c>
      <c r="O7" s="1699">
        <v>13</v>
      </c>
      <c r="P7" s="1699">
        <v>14</v>
      </c>
      <c r="Q7" s="1699">
        <v>15</v>
      </c>
      <c r="R7" s="1699">
        <v>16</v>
      </c>
      <c r="S7" s="1699">
        <v>17</v>
      </c>
      <c r="T7" s="1699">
        <v>18</v>
      </c>
      <c r="U7" s="1699">
        <v>19</v>
      </c>
      <c r="V7" s="1699">
        <v>20</v>
      </c>
      <c r="W7" s="1699">
        <v>21</v>
      </c>
      <c r="X7" s="1699">
        <v>22</v>
      </c>
      <c r="Y7" s="1699">
        <v>23</v>
      </c>
      <c r="Z7" s="1699">
        <v>24</v>
      </c>
      <c r="AA7" s="1699">
        <v>25</v>
      </c>
      <c r="AB7" s="1699">
        <v>26</v>
      </c>
      <c r="AC7" s="1699">
        <v>27</v>
      </c>
    </row>
    <row r="8" spans="1:29" ht="19.5" customHeight="1">
      <c r="A8" s="1700"/>
      <c r="B8" s="1701" t="s">
        <v>228</v>
      </c>
      <c r="C8" s="1702">
        <v>48000000</v>
      </c>
      <c r="D8" s="1702">
        <v>37000000</v>
      </c>
      <c r="E8" s="1702">
        <v>14435000</v>
      </c>
      <c r="F8" s="1702">
        <v>202000</v>
      </c>
      <c r="G8" s="1702">
        <v>1900000</v>
      </c>
      <c r="H8" s="1702">
        <v>4960000</v>
      </c>
      <c r="I8" s="1702">
        <v>1125500</v>
      </c>
      <c r="J8" s="1702">
        <v>1203500</v>
      </c>
      <c r="K8" s="1702">
        <v>0</v>
      </c>
      <c r="L8" s="1702">
        <v>3737000</v>
      </c>
      <c r="M8" s="1702">
        <v>3600000</v>
      </c>
      <c r="N8" s="1702">
        <v>44080</v>
      </c>
      <c r="O8" s="1702">
        <v>945260</v>
      </c>
      <c r="P8" s="1702">
        <v>2969500</v>
      </c>
      <c r="Q8" s="1702">
        <v>35000</v>
      </c>
      <c r="R8" s="1702">
        <v>1354028</v>
      </c>
      <c r="S8" s="1702">
        <v>52000</v>
      </c>
      <c r="T8" s="1702">
        <v>11500</v>
      </c>
      <c r="U8" s="1702">
        <v>425632</v>
      </c>
      <c r="V8" s="1702"/>
      <c r="W8" s="1702">
        <v>11000000</v>
      </c>
      <c r="X8" s="1702">
        <v>0</v>
      </c>
      <c r="Y8" s="1702">
        <v>0</v>
      </c>
      <c r="Z8" s="1702">
        <v>0</v>
      </c>
      <c r="AA8" s="1702">
        <v>0</v>
      </c>
      <c r="AB8" s="1702">
        <v>0</v>
      </c>
      <c r="AC8" s="1702">
        <v>0</v>
      </c>
    </row>
    <row r="9" spans="1:29" ht="19.5" customHeight="1">
      <c r="A9" s="1703">
        <v>1</v>
      </c>
      <c r="B9" s="1704" t="s">
        <v>184</v>
      </c>
      <c r="C9" s="75">
        <v>15610500</v>
      </c>
      <c r="D9" s="1705">
        <v>15610500</v>
      </c>
      <c r="E9" s="1705">
        <v>3826850</v>
      </c>
      <c r="F9" s="1705">
        <v>155218</v>
      </c>
      <c r="G9" s="1705">
        <v>958500</v>
      </c>
      <c r="H9" s="1705">
        <v>3077500</v>
      </c>
      <c r="I9" s="1705">
        <v>576000</v>
      </c>
      <c r="J9" s="1705">
        <v>539000</v>
      </c>
      <c r="K9" s="1705">
        <v>0</v>
      </c>
      <c r="L9" s="1705">
        <v>2120000</v>
      </c>
      <c r="M9" s="1705">
        <v>1725500</v>
      </c>
      <c r="N9" s="1705">
        <v>21402</v>
      </c>
      <c r="O9" s="1705">
        <v>344000</v>
      </c>
      <c r="P9" s="1705">
        <v>1864020</v>
      </c>
      <c r="Q9" s="1705">
        <v>35000</v>
      </c>
      <c r="R9" s="1705">
        <v>143000</v>
      </c>
      <c r="S9" s="1705">
        <v>52000</v>
      </c>
      <c r="T9" s="1705">
        <v>0</v>
      </c>
      <c r="U9" s="1705">
        <v>172510</v>
      </c>
      <c r="V9" s="1705"/>
      <c r="W9" s="1705"/>
      <c r="X9" s="1705"/>
      <c r="Y9" s="1705"/>
      <c r="Z9" s="1705"/>
      <c r="AA9" s="1705"/>
      <c r="AB9" s="1705"/>
      <c r="AC9" s="1705"/>
    </row>
    <row r="10" spans="1:29" ht="19.5" customHeight="1">
      <c r="A10" s="1703">
        <v>2</v>
      </c>
      <c r="B10" s="1704" t="s">
        <v>185</v>
      </c>
      <c r="C10" s="1705">
        <v>12182000</v>
      </c>
      <c r="D10" s="1705">
        <v>12182000</v>
      </c>
      <c r="E10" s="1705">
        <v>7411000</v>
      </c>
      <c r="F10" s="1705">
        <v>23742</v>
      </c>
      <c r="G10" s="1705">
        <v>750000</v>
      </c>
      <c r="H10" s="1705">
        <v>426000</v>
      </c>
      <c r="I10" s="1705">
        <v>208000</v>
      </c>
      <c r="J10" s="1705">
        <v>176000</v>
      </c>
      <c r="K10" s="1705">
        <v>0</v>
      </c>
      <c r="L10" s="1705">
        <v>1213000</v>
      </c>
      <c r="M10" s="1705">
        <v>315000</v>
      </c>
      <c r="N10" s="1705">
        <v>10862</v>
      </c>
      <c r="O10" s="1705">
        <v>305000</v>
      </c>
      <c r="P10" s="1705">
        <v>452500</v>
      </c>
      <c r="Q10" s="1705">
        <v>0</v>
      </c>
      <c r="R10" s="1705">
        <v>830000</v>
      </c>
      <c r="S10" s="1705">
        <v>0</v>
      </c>
      <c r="T10" s="1705">
        <v>0</v>
      </c>
      <c r="U10" s="1705">
        <v>60896</v>
      </c>
      <c r="V10" s="1705"/>
      <c r="W10" s="1705"/>
      <c r="X10" s="1705"/>
      <c r="Y10" s="1705"/>
      <c r="Z10" s="1705"/>
      <c r="AA10" s="1705"/>
      <c r="AB10" s="1705"/>
      <c r="AC10" s="1705"/>
    </row>
    <row r="11" spans="1:29" ht="19.5" customHeight="1">
      <c r="A11" s="1703">
        <v>3</v>
      </c>
      <c r="B11" s="1704" t="s">
        <v>186</v>
      </c>
      <c r="C11" s="1705">
        <v>3655200</v>
      </c>
      <c r="D11" s="1705">
        <v>3655200</v>
      </c>
      <c r="E11" s="1705">
        <v>2114000</v>
      </c>
      <c r="F11" s="1705">
        <v>1000</v>
      </c>
      <c r="G11" s="1705">
        <v>0</v>
      </c>
      <c r="H11" s="1705">
        <v>296000</v>
      </c>
      <c r="I11" s="1705">
        <v>100000</v>
      </c>
      <c r="J11" s="1705">
        <v>73000</v>
      </c>
      <c r="K11" s="1705">
        <v>0</v>
      </c>
      <c r="L11" s="1705">
        <v>400000</v>
      </c>
      <c r="M11" s="1705">
        <v>238000</v>
      </c>
      <c r="N11" s="1705">
        <v>4000</v>
      </c>
      <c r="O11" s="1705">
        <v>36000</v>
      </c>
      <c r="P11" s="1705">
        <v>120000</v>
      </c>
      <c r="Q11" s="1705">
        <v>0</v>
      </c>
      <c r="R11" s="1705">
        <v>242000</v>
      </c>
      <c r="S11" s="1705">
        <v>0</v>
      </c>
      <c r="T11" s="1705">
        <v>3000</v>
      </c>
      <c r="U11" s="1705">
        <v>28200</v>
      </c>
      <c r="V11" s="1705"/>
      <c r="W11" s="1705"/>
      <c r="X11" s="1705"/>
      <c r="Y11" s="1705"/>
      <c r="Z11" s="1705"/>
      <c r="AA11" s="1705"/>
      <c r="AB11" s="1705"/>
      <c r="AC11" s="1705"/>
    </row>
    <row r="12" spans="1:29" ht="19.5" customHeight="1">
      <c r="A12" s="1703">
        <v>4</v>
      </c>
      <c r="B12" s="1704" t="s">
        <v>187</v>
      </c>
      <c r="C12" s="1705">
        <v>1196700</v>
      </c>
      <c r="D12" s="1705">
        <v>1196700</v>
      </c>
      <c r="E12" s="1705">
        <v>38800</v>
      </c>
      <c r="F12" s="1705">
        <v>10300</v>
      </c>
      <c r="G12" s="1705">
        <v>82000</v>
      </c>
      <c r="H12" s="1705">
        <v>184100</v>
      </c>
      <c r="I12" s="1705">
        <v>65000</v>
      </c>
      <c r="J12" s="1705">
        <v>118000</v>
      </c>
      <c r="K12" s="1705">
        <v>0</v>
      </c>
      <c r="L12" s="1705">
        <v>0</v>
      </c>
      <c r="M12" s="1705">
        <v>302800</v>
      </c>
      <c r="N12" s="1705">
        <v>303</v>
      </c>
      <c r="O12" s="1705">
        <v>8500</v>
      </c>
      <c r="P12" s="1705">
        <v>357500</v>
      </c>
      <c r="Q12" s="1705">
        <v>0</v>
      </c>
      <c r="R12" s="1705">
        <v>0</v>
      </c>
      <c r="S12" s="1705">
        <v>0</v>
      </c>
      <c r="T12" s="1705">
        <v>0</v>
      </c>
      <c r="U12" s="1705">
        <v>29397</v>
      </c>
      <c r="V12" s="1705"/>
      <c r="W12" s="1705"/>
      <c r="X12" s="1705"/>
      <c r="Y12" s="1705"/>
      <c r="Z12" s="1705"/>
      <c r="AA12" s="1705"/>
      <c r="AB12" s="1705"/>
      <c r="AC12" s="1705"/>
    </row>
    <row r="13" spans="1:29" ht="19.5" customHeight="1">
      <c r="A13" s="1703">
        <v>5</v>
      </c>
      <c r="B13" s="1704" t="s">
        <v>188</v>
      </c>
      <c r="C13" s="1705">
        <v>528800</v>
      </c>
      <c r="D13" s="1705">
        <v>528800</v>
      </c>
      <c r="E13" s="1705">
        <v>7500</v>
      </c>
      <c r="F13" s="1705">
        <v>4000</v>
      </c>
      <c r="G13" s="1705">
        <v>18000</v>
      </c>
      <c r="H13" s="1705">
        <v>69600</v>
      </c>
      <c r="I13" s="1705">
        <v>30000</v>
      </c>
      <c r="J13" s="1705">
        <v>61000</v>
      </c>
      <c r="K13" s="1705">
        <v>0</v>
      </c>
      <c r="L13" s="1705">
        <v>0</v>
      </c>
      <c r="M13" s="1705">
        <v>273000</v>
      </c>
      <c r="N13" s="1705">
        <v>1650</v>
      </c>
      <c r="O13" s="1705">
        <v>10000</v>
      </c>
      <c r="P13" s="1705">
        <v>11340</v>
      </c>
      <c r="Q13" s="1705">
        <v>0</v>
      </c>
      <c r="R13" s="1705">
        <v>528</v>
      </c>
      <c r="S13" s="1705">
        <v>0</v>
      </c>
      <c r="T13" s="1705">
        <v>5000</v>
      </c>
      <c r="U13" s="1705">
        <v>37182</v>
      </c>
      <c r="V13" s="1705"/>
      <c r="W13" s="1705"/>
      <c r="X13" s="1705"/>
      <c r="Y13" s="1705"/>
      <c r="Z13" s="1705"/>
      <c r="AA13" s="1705"/>
      <c r="AB13" s="1705"/>
      <c r="AC13" s="1705"/>
    </row>
    <row r="14" spans="1:29" ht="19.5" customHeight="1">
      <c r="A14" s="1703">
        <v>6</v>
      </c>
      <c r="B14" s="1704" t="s">
        <v>189</v>
      </c>
      <c r="C14" s="1705">
        <v>1771800</v>
      </c>
      <c r="D14" s="1705">
        <v>1771800</v>
      </c>
      <c r="E14" s="1705">
        <v>934800</v>
      </c>
      <c r="F14" s="1705">
        <v>1450</v>
      </c>
      <c r="G14" s="1705">
        <v>1300</v>
      </c>
      <c r="H14" s="1705">
        <v>271000</v>
      </c>
      <c r="I14" s="1705">
        <v>39000</v>
      </c>
      <c r="J14" s="1705">
        <v>84000</v>
      </c>
      <c r="K14" s="1705">
        <v>0</v>
      </c>
      <c r="L14" s="1705">
        <v>4000</v>
      </c>
      <c r="M14" s="1705">
        <v>250000</v>
      </c>
      <c r="N14" s="1705">
        <v>4060</v>
      </c>
      <c r="O14" s="1705">
        <v>35000</v>
      </c>
      <c r="P14" s="1705">
        <v>69500</v>
      </c>
      <c r="Q14" s="1705">
        <v>0</v>
      </c>
      <c r="R14" s="1705">
        <v>60000</v>
      </c>
      <c r="S14" s="1705">
        <v>0</v>
      </c>
      <c r="T14" s="1705">
        <v>2500</v>
      </c>
      <c r="U14" s="1705">
        <v>15190</v>
      </c>
      <c r="V14" s="1705"/>
      <c r="W14" s="1705"/>
      <c r="X14" s="1705"/>
      <c r="Y14" s="1705"/>
      <c r="Z14" s="1705"/>
      <c r="AA14" s="1705"/>
      <c r="AB14" s="1705"/>
      <c r="AC14" s="1705"/>
    </row>
    <row r="15" spans="1:29" ht="19.5" customHeight="1">
      <c r="A15" s="1703">
        <v>7</v>
      </c>
      <c r="B15" s="1704" t="s">
        <v>190</v>
      </c>
      <c r="C15" s="1705">
        <v>637900</v>
      </c>
      <c r="D15" s="1705">
        <v>637900</v>
      </c>
      <c r="E15" s="1705">
        <v>89000</v>
      </c>
      <c r="F15" s="1705">
        <v>1000</v>
      </c>
      <c r="G15" s="1705">
        <v>74000</v>
      </c>
      <c r="H15" s="1705">
        <v>259400</v>
      </c>
      <c r="I15" s="1705">
        <v>20000</v>
      </c>
      <c r="J15" s="1705">
        <v>26000</v>
      </c>
      <c r="K15" s="1705">
        <v>0</v>
      </c>
      <c r="L15" s="1705">
        <v>0</v>
      </c>
      <c r="M15" s="1705">
        <v>57000</v>
      </c>
      <c r="N15" s="1705">
        <v>1100</v>
      </c>
      <c r="O15" s="1705">
        <v>37000</v>
      </c>
      <c r="P15" s="1705">
        <v>49500</v>
      </c>
      <c r="Q15" s="1705">
        <v>0</v>
      </c>
      <c r="R15" s="1705">
        <v>5000</v>
      </c>
      <c r="S15" s="1705">
        <v>0</v>
      </c>
      <c r="T15" s="1705">
        <v>0</v>
      </c>
      <c r="U15" s="1705">
        <v>18900</v>
      </c>
      <c r="V15" s="1705"/>
      <c r="W15" s="1705"/>
      <c r="X15" s="1705"/>
      <c r="Y15" s="1705"/>
      <c r="Z15" s="1705"/>
      <c r="AA15" s="1705"/>
      <c r="AB15" s="1705"/>
      <c r="AC15" s="1705"/>
    </row>
    <row r="16" spans="1:29" ht="19.5" customHeight="1">
      <c r="A16" s="1703">
        <v>8</v>
      </c>
      <c r="B16" s="1704" t="s">
        <v>191</v>
      </c>
      <c r="C16" s="1705">
        <v>882340</v>
      </c>
      <c r="D16" s="1705">
        <v>882340</v>
      </c>
      <c r="E16" s="1705">
        <v>11000</v>
      </c>
      <c r="F16" s="1705">
        <v>4150</v>
      </c>
      <c r="G16" s="1705">
        <v>1200</v>
      </c>
      <c r="H16" s="1705">
        <v>248000</v>
      </c>
      <c r="I16" s="1705">
        <v>27000</v>
      </c>
      <c r="J16" s="1705">
        <v>68000</v>
      </c>
      <c r="K16" s="1705">
        <v>0</v>
      </c>
      <c r="L16" s="1705">
        <v>0</v>
      </c>
      <c r="M16" s="1705">
        <v>256000</v>
      </c>
      <c r="N16" s="1705">
        <v>340</v>
      </c>
      <c r="O16" s="1705">
        <v>167000</v>
      </c>
      <c r="P16" s="1705">
        <v>14400</v>
      </c>
      <c r="Q16" s="1705">
        <v>0</v>
      </c>
      <c r="R16" s="1705">
        <v>73000</v>
      </c>
      <c r="S16" s="1705">
        <v>0</v>
      </c>
      <c r="T16" s="1705">
        <v>170</v>
      </c>
      <c r="U16" s="1705">
        <v>12080</v>
      </c>
      <c r="V16" s="1705"/>
      <c r="W16" s="1705"/>
      <c r="X16" s="1705"/>
      <c r="Y16" s="1705"/>
      <c r="Z16" s="1705"/>
      <c r="AA16" s="1705"/>
      <c r="AB16" s="1705"/>
      <c r="AC16" s="1705"/>
    </row>
    <row r="17" spans="1:29" ht="19.5" customHeight="1">
      <c r="A17" s="1703">
        <v>9</v>
      </c>
      <c r="B17" s="1704" t="s">
        <v>192</v>
      </c>
      <c r="C17" s="1705">
        <v>102700</v>
      </c>
      <c r="D17" s="1705">
        <v>102700</v>
      </c>
      <c r="E17" s="1705">
        <v>550</v>
      </c>
      <c r="F17" s="1705">
        <v>450</v>
      </c>
      <c r="G17" s="1705">
        <v>0</v>
      </c>
      <c r="H17" s="1705">
        <v>33900</v>
      </c>
      <c r="I17" s="1705">
        <v>4500</v>
      </c>
      <c r="J17" s="1705">
        <v>16000</v>
      </c>
      <c r="K17" s="1705">
        <v>0</v>
      </c>
      <c r="L17" s="1705">
        <v>0</v>
      </c>
      <c r="M17" s="1705">
        <v>20000</v>
      </c>
      <c r="N17" s="1705">
        <v>80</v>
      </c>
      <c r="O17" s="1705">
        <v>750</v>
      </c>
      <c r="P17" s="1705">
        <v>2000</v>
      </c>
      <c r="Q17" s="1705">
        <v>0</v>
      </c>
      <c r="R17" s="1705">
        <v>0</v>
      </c>
      <c r="S17" s="1705">
        <v>0</v>
      </c>
      <c r="T17" s="1705">
        <v>451</v>
      </c>
      <c r="U17" s="1705">
        <v>24019</v>
      </c>
      <c r="V17" s="1705"/>
      <c r="W17" s="1705"/>
      <c r="X17" s="1705"/>
      <c r="Y17" s="1705"/>
      <c r="Z17" s="1705"/>
      <c r="AA17" s="1705"/>
      <c r="AB17" s="1705"/>
      <c r="AC17" s="1705"/>
    </row>
    <row r="18" spans="1:29" ht="19.5" customHeight="1">
      <c r="A18" s="1703">
        <v>10</v>
      </c>
      <c r="B18" s="1704" t="s">
        <v>193</v>
      </c>
      <c r="C18" s="1705">
        <v>232600</v>
      </c>
      <c r="D18" s="1705">
        <v>232600</v>
      </c>
      <c r="E18" s="1705">
        <v>0</v>
      </c>
      <c r="F18" s="1705">
        <v>500</v>
      </c>
      <c r="G18" s="1705">
        <v>15000</v>
      </c>
      <c r="H18" s="1705">
        <v>42802</v>
      </c>
      <c r="I18" s="1705">
        <v>45000</v>
      </c>
      <c r="J18" s="1705">
        <v>24000</v>
      </c>
      <c r="K18" s="1705">
        <v>0</v>
      </c>
      <c r="L18" s="1705">
        <v>0</v>
      </c>
      <c r="M18" s="1705">
        <v>81000</v>
      </c>
      <c r="N18" s="1705">
        <v>130</v>
      </c>
      <c r="O18" s="1705">
        <v>800</v>
      </c>
      <c r="P18" s="1705">
        <v>14000</v>
      </c>
      <c r="Q18" s="1705">
        <v>0</v>
      </c>
      <c r="R18" s="1705">
        <v>500</v>
      </c>
      <c r="S18" s="1705">
        <v>0</v>
      </c>
      <c r="T18" s="1705">
        <v>0</v>
      </c>
      <c r="U18" s="1705">
        <v>8868</v>
      </c>
      <c r="V18" s="1705"/>
      <c r="W18" s="1705"/>
      <c r="X18" s="1705"/>
      <c r="Y18" s="1705"/>
      <c r="Z18" s="1705"/>
      <c r="AA18" s="1705"/>
      <c r="AB18" s="1705"/>
      <c r="AC18" s="1705"/>
    </row>
    <row r="19" spans="1:29" ht="19.5" customHeight="1">
      <c r="A19" s="1703">
        <v>11</v>
      </c>
      <c r="B19" s="1704" t="s">
        <v>194</v>
      </c>
      <c r="C19" s="1705">
        <v>62730</v>
      </c>
      <c r="D19" s="1705">
        <v>62730</v>
      </c>
      <c r="E19" s="1705">
        <v>0</v>
      </c>
      <c r="F19" s="1705">
        <v>0</v>
      </c>
      <c r="G19" s="1705">
        <v>0</v>
      </c>
      <c r="H19" s="1705">
        <v>10560</v>
      </c>
      <c r="I19" s="1705">
        <v>4000</v>
      </c>
      <c r="J19" s="1705">
        <v>10000</v>
      </c>
      <c r="K19" s="1705">
        <v>0</v>
      </c>
      <c r="L19" s="1705">
        <v>0</v>
      </c>
      <c r="M19" s="1705">
        <v>30000</v>
      </c>
      <c r="N19" s="1705">
        <v>100</v>
      </c>
      <c r="O19" s="1705">
        <v>1000</v>
      </c>
      <c r="P19" s="1705">
        <v>850</v>
      </c>
      <c r="Q19" s="1705">
        <v>0</v>
      </c>
      <c r="R19" s="1705">
        <v>0</v>
      </c>
      <c r="S19" s="1705">
        <v>0</v>
      </c>
      <c r="T19" s="1705">
        <v>220</v>
      </c>
      <c r="U19" s="1705">
        <v>6000</v>
      </c>
      <c r="V19" s="1705"/>
      <c r="W19" s="1705"/>
      <c r="X19" s="1705"/>
      <c r="Y19" s="1705"/>
      <c r="Z19" s="1705"/>
      <c r="AA19" s="1705"/>
      <c r="AB19" s="1705"/>
      <c r="AC19" s="1705"/>
    </row>
    <row r="20" spans="1:29" ht="19.5" customHeight="1">
      <c r="A20" s="1703">
        <v>12</v>
      </c>
      <c r="B20" s="1704" t="s">
        <v>195</v>
      </c>
      <c r="C20" s="1705">
        <v>70500</v>
      </c>
      <c r="D20" s="1705">
        <v>70500</v>
      </c>
      <c r="E20" s="1705">
        <v>1000</v>
      </c>
      <c r="F20" s="1705">
        <v>0</v>
      </c>
      <c r="G20" s="1705">
        <v>0</v>
      </c>
      <c r="H20" s="1705">
        <v>18600</v>
      </c>
      <c r="I20" s="1705">
        <v>2000</v>
      </c>
      <c r="J20" s="1705">
        <v>4000</v>
      </c>
      <c r="K20" s="1705">
        <v>0</v>
      </c>
      <c r="L20" s="1705">
        <v>0</v>
      </c>
      <c r="M20" s="1705">
        <v>29000</v>
      </c>
      <c r="N20" s="1705">
        <v>25</v>
      </c>
      <c r="O20" s="1705">
        <v>110</v>
      </c>
      <c r="P20" s="1705">
        <v>10000</v>
      </c>
      <c r="Q20" s="1705">
        <v>0</v>
      </c>
      <c r="R20" s="1705">
        <v>0</v>
      </c>
      <c r="S20" s="1705">
        <v>0</v>
      </c>
      <c r="T20" s="1705">
        <v>0</v>
      </c>
      <c r="U20" s="1705">
        <v>5765</v>
      </c>
      <c r="V20" s="1705"/>
      <c r="W20" s="1705"/>
      <c r="X20" s="1705"/>
      <c r="Y20" s="1705"/>
      <c r="Z20" s="1705"/>
      <c r="AA20" s="1705"/>
      <c r="AB20" s="1705"/>
      <c r="AC20" s="1705"/>
    </row>
    <row r="21" spans="1:29" ht="19.5" customHeight="1">
      <c r="A21" s="1703">
        <v>13</v>
      </c>
      <c r="B21" s="1704" t="s">
        <v>196</v>
      </c>
      <c r="C21" s="1705">
        <v>34230</v>
      </c>
      <c r="D21" s="1705">
        <v>34230</v>
      </c>
      <c r="E21" s="1705">
        <v>500</v>
      </c>
      <c r="F21" s="1705">
        <v>90</v>
      </c>
      <c r="G21" s="1705">
        <v>0</v>
      </c>
      <c r="H21" s="1705">
        <v>13730</v>
      </c>
      <c r="I21" s="1705">
        <v>3000</v>
      </c>
      <c r="J21" s="1705">
        <v>3500</v>
      </c>
      <c r="K21" s="1705">
        <v>0</v>
      </c>
      <c r="L21" s="1705">
        <v>0</v>
      </c>
      <c r="M21" s="1705">
        <v>9000</v>
      </c>
      <c r="N21" s="1705">
        <v>25</v>
      </c>
      <c r="O21" s="1705">
        <v>70</v>
      </c>
      <c r="P21" s="1705">
        <v>990</v>
      </c>
      <c r="Q21" s="1705">
        <v>0</v>
      </c>
      <c r="R21" s="1705">
        <v>0</v>
      </c>
      <c r="S21" s="1705">
        <v>0</v>
      </c>
      <c r="T21" s="1705">
        <v>59</v>
      </c>
      <c r="U21" s="1705">
        <v>3266</v>
      </c>
      <c r="V21" s="1705"/>
      <c r="W21" s="1705"/>
      <c r="X21" s="1705"/>
      <c r="Y21" s="1705"/>
      <c r="Z21" s="1705"/>
      <c r="AA21" s="1705"/>
      <c r="AB21" s="1705"/>
      <c r="AC21" s="1705"/>
    </row>
    <row r="22" spans="1:29" ht="19.5" customHeight="1">
      <c r="A22" s="1703">
        <v>14</v>
      </c>
      <c r="B22" s="1704" t="s">
        <v>197</v>
      </c>
      <c r="C22" s="1705">
        <v>32000</v>
      </c>
      <c r="D22" s="1705">
        <v>32000</v>
      </c>
      <c r="E22" s="1705">
        <v>0</v>
      </c>
      <c r="F22" s="1705">
        <v>100</v>
      </c>
      <c r="G22" s="1705">
        <v>0</v>
      </c>
      <c r="H22" s="1705">
        <v>8808</v>
      </c>
      <c r="I22" s="1705">
        <v>2000</v>
      </c>
      <c r="J22" s="1705">
        <v>1000</v>
      </c>
      <c r="K22" s="1705">
        <v>0</v>
      </c>
      <c r="L22" s="1705">
        <v>0</v>
      </c>
      <c r="M22" s="1705">
        <v>13700</v>
      </c>
      <c r="N22" s="1705">
        <v>3</v>
      </c>
      <c r="O22" s="1705">
        <v>30</v>
      </c>
      <c r="P22" s="1705">
        <v>2900</v>
      </c>
      <c r="Q22" s="1705">
        <v>0</v>
      </c>
      <c r="R22" s="1705">
        <v>0</v>
      </c>
      <c r="S22" s="1705">
        <v>0</v>
      </c>
      <c r="T22" s="1705">
        <v>100</v>
      </c>
      <c r="U22" s="1705">
        <v>3359</v>
      </c>
      <c r="V22" s="1705"/>
      <c r="W22" s="1705"/>
      <c r="X22" s="1705"/>
      <c r="Y22" s="1705"/>
      <c r="Z22" s="1705"/>
      <c r="AA22" s="1705"/>
      <c r="AB22" s="1705"/>
      <c r="AC22" s="1705"/>
    </row>
    <row r="23" spans="1:29" ht="19.5" customHeight="1">
      <c r="A23" s="1706"/>
      <c r="B23" s="1707"/>
      <c r="C23" s="1707"/>
      <c r="D23" s="1707"/>
      <c r="E23" s="1708"/>
      <c r="F23" s="1707"/>
      <c r="G23" s="1707"/>
      <c r="H23" s="1707"/>
      <c r="I23" s="1707"/>
      <c r="J23" s="1707"/>
      <c r="K23" s="1707"/>
      <c r="L23" s="1707"/>
      <c r="M23" s="1707"/>
      <c r="N23" s="1707"/>
      <c r="O23" s="1707"/>
      <c r="P23" s="1707"/>
      <c r="Q23" s="1707"/>
      <c r="R23" s="1707"/>
      <c r="S23" s="1707"/>
      <c r="T23" s="1707"/>
      <c r="U23" s="1707"/>
      <c r="V23" s="1707"/>
      <c r="W23" s="1707"/>
      <c r="X23" s="1707"/>
      <c r="Y23" s="1707"/>
      <c r="Z23" s="1707"/>
      <c r="AA23" s="1707"/>
      <c r="AB23" s="1707"/>
      <c r="AC23" s="1707"/>
    </row>
    <row r="24" spans="1:29" ht="14.25" hidden="1" customHeight="1">
      <c r="A24" s="1709" t="s">
        <v>229</v>
      </c>
    </row>
    <row r="25" spans="1:29" ht="14.25" hidden="1" customHeight="1">
      <c r="A25" s="1710" t="s">
        <v>230</v>
      </c>
    </row>
    <row r="26" spans="1:29" ht="14.25" hidden="1" customHeight="1">
      <c r="A26" s="1710" t="s">
        <v>231</v>
      </c>
    </row>
    <row r="28" spans="1:29" ht="14.25" hidden="1" customHeight="1">
      <c r="C28" s="1711">
        <v>37000000</v>
      </c>
      <c r="D28" s="1711">
        <v>37000000</v>
      </c>
      <c r="E28" s="1711">
        <v>14435000</v>
      </c>
      <c r="F28" s="1711">
        <v>202000</v>
      </c>
      <c r="G28" s="1711">
        <v>1900000</v>
      </c>
      <c r="H28" s="1711">
        <v>4960000</v>
      </c>
      <c r="I28" s="1711">
        <v>1125500</v>
      </c>
      <c r="J28" s="1711">
        <v>1203500</v>
      </c>
      <c r="K28" s="1711">
        <v>0</v>
      </c>
      <c r="L28" s="1711">
        <v>3737000</v>
      </c>
      <c r="M28" s="1711">
        <v>3600000</v>
      </c>
      <c r="N28" s="1711">
        <v>44080</v>
      </c>
      <c r="O28" s="1711">
        <v>945260</v>
      </c>
      <c r="P28" s="1711">
        <v>2969500</v>
      </c>
      <c r="Q28" s="1711">
        <v>35000</v>
      </c>
      <c r="R28" s="1711">
        <v>1354028</v>
      </c>
      <c r="S28" s="1711">
        <v>52000</v>
      </c>
      <c r="T28" s="1711">
        <v>11500</v>
      </c>
      <c r="U28" s="1711">
        <v>425632</v>
      </c>
      <c r="V28" s="1711">
        <v>0</v>
      </c>
      <c r="W28" s="1711">
        <v>0</v>
      </c>
    </row>
    <row r="30" spans="1:29" ht="14.25" customHeight="1">
      <c r="C30" s="1711"/>
      <c r="D30" s="1711"/>
    </row>
    <row r="31" spans="1:29" ht="14.25" customHeight="1">
      <c r="C31" s="1711"/>
    </row>
  </sheetData>
  <mergeCells count="12">
    <mergeCell ref="W5:W6"/>
    <mergeCell ref="X5:AC5"/>
    <mergeCell ref="A1:AC1"/>
    <mergeCell ref="A2:AC2"/>
    <mergeCell ref="A3:AC3"/>
    <mergeCell ref="AA4:AC4"/>
    <mergeCell ref="A5:A6"/>
    <mergeCell ref="B5:B6"/>
    <mergeCell ref="C5:C6"/>
    <mergeCell ref="D5:D6"/>
    <mergeCell ref="E5:U5"/>
    <mergeCell ref="V5:V6"/>
  </mergeCells>
  <pageMargins left="0.196850393700787" right="0.23622047244094499" top="0.39370078740157499" bottom="0.59055118110236204" header="0.31496062992126" footer="0.31496062992126"/>
  <pageSetup paperSize="9" scale="68" orientation="landscape" r:id="rId1"/>
  <headerFooter alignWithMargins="0">
    <oddFooter>&amp;CTrang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98"/>
  <sheetViews>
    <sheetView showZeros="0" topLeftCell="A3" zoomScaleNormal="100" workbookViewId="0">
      <selection activeCell="F23" sqref="F23"/>
    </sheetView>
  </sheetViews>
  <sheetFormatPr defaultColWidth="10.140625" defaultRowHeight="12.75"/>
  <cols>
    <col min="1" max="1" width="6.28515625" style="370" customWidth="1"/>
    <col min="2" max="2" width="52" style="372" customWidth="1"/>
    <col min="3" max="5" width="11.140625" style="372" hidden="1" customWidth="1"/>
    <col min="6" max="8" width="10.28515625" style="372" hidden="1" customWidth="1"/>
    <col min="9" max="11" width="11.140625" style="372" customWidth="1"/>
    <col min="12" max="14" width="9.5703125" style="373" hidden="1" customWidth="1"/>
    <col min="15" max="15" width="9.85546875" style="373" hidden="1" customWidth="1"/>
    <col min="16" max="16" width="0" style="372" hidden="1" customWidth="1"/>
    <col min="17" max="16384" width="10.140625" style="372"/>
  </cols>
  <sheetData>
    <row r="1" spans="1:15" ht="18.75" hidden="1" customHeight="1">
      <c r="B1" s="371" t="s">
        <v>1052</v>
      </c>
    </row>
    <row r="2" spans="1:15" ht="18" hidden="1" customHeight="1">
      <c r="B2" s="371" t="s">
        <v>1053</v>
      </c>
    </row>
    <row r="3" spans="1:15" ht="18" customHeight="1">
      <c r="B3" s="371"/>
      <c r="K3" s="1657" t="s">
        <v>244</v>
      </c>
    </row>
    <row r="4" spans="1:15" ht="20.25" customHeight="1">
      <c r="B4" s="1053" t="s">
        <v>1054</v>
      </c>
      <c r="C4" s="1053"/>
      <c r="D4" s="1053"/>
      <c r="E4" s="1053"/>
      <c r="F4" s="1053"/>
      <c r="G4" s="1053"/>
      <c r="H4" s="1053"/>
      <c r="I4" s="1053"/>
      <c r="J4" s="1053"/>
      <c r="K4" s="1053"/>
      <c r="L4" s="1053"/>
      <c r="M4" s="1053"/>
      <c r="N4" s="1053"/>
      <c r="O4" s="1053"/>
    </row>
    <row r="5" spans="1:15" ht="20.25" hidden="1" customHeight="1">
      <c r="B5" s="1053" t="s">
        <v>1055</v>
      </c>
      <c r="C5" s="1053"/>
      <c r="D5" s="1053"/>
      <c r="E5" s="1053"/>
      <c r="F5" s="1053"/>
      <c r="G5" s="1053"/>
      <c r="H5" s="1053"/>
      <c r="I5" s="1053"/>
      <c r="J5" s="1053"/>
      <c r="K5" s="1053"/>
      <c r="L5" s="1053"/>
      <c r="M5" s="1053"/>
      <c r="N5" s="1053"/>
      <c r="O5" s="1053"/>
    </row>
    <row r="6" spans="1:15" ht="24" customHeight="1">
      <c r="A6" s="1054" t="str">
        <f>'B15-ND31-ok'!A3:H3</f>
        <v>(Kèm theo Nghị quyết số 222/2019/NQ-HĐND ngày 07 tháng 12 năm 2019 của Hội đồng nhân dân tỉnh)</v>
      </c>
      <c r="B6" s="1054"/>
      <c r="C6" s="1054"/>
      <c r="D6" s="1054"/>
      <c r="E6" s="1054"/>
      <c r="F6" s="1054"/>
      <c r="G6" s="1054"/>
      <c r="H6" s="1054"/>
      <c r="I6" s="1054"/>
      <c r="J6" s="1054"/>
      <c r="K6" s="1054"/>
      <c r="L6" s="1054"/>
      <c r="M6" s="1054"/>
      <c r="N6" s="1054"/>
      <c r="O6" s="1054"/>
    </row>
    <row r="7" spans="1:15" ht="20.25" customHeight="1">
      <c r="B7" s="374"/>
      <c r="C7" s="375"/>
      <c r="D7" s="375"/>
      <c r="E7" s="375"/>
      <c r="F7" s="375"/>
      <c r="G7" s="375"/>
      <c r="H7" s="375"/>
      <c r="I7" s="375"/>
      <c r="J7" s="375"/>
      <c r="K7" s="1663" t="s">
        <v>2</v>
      </c>
      <c r="L7" s="375"/>
      <c r="M7" s="375"/>
    </row>
    <row r="8" spans="1:15" s="1690" customFormat="1" ht="20.25" hidden="1" customHeight="1">
      <c r="A8" s="1682"/>
      <c r="B8" s="1683" t="s">
        <v>1056</v>
      </c>
      <c r="C8" s="1684">
        <v>0.42075364978451812</v>
      </c>
      <c r="D8" s="1684">
        <v>0.54461535782876258</v>
      </c>
      <c r="E8" s="1685">
        <v>-1724739</v>
      </c>
      <c r="F8" s="1686">
        <v>-875921</v>
      </c>
      <c r="G8" s="1686"/>
      <c r="H8" s="1686"/>
      <c r="I8" s="1687"/>
      <c r="J8" s="1684">
        <v>0.5461706520072751</v>
      </c>
      <c r="K8" s="1688">
        <v>0</v>
      </c>
      <c r="L8" s="1685"/>
      <c r="M8" s="1685"/>
      <c r="N8" s="1688"/>
      <c r="O8" s="1689"/>
    </row>
    <row r="9" spans="1:15" s="538" customFormat="1" ht="29.25" customHeight="1">
      <c r="A9" s="1055" t="s">
        <v>3</v>
      </c>
      <c r="B9" s="1057" t="s">
        <v>1057</v>
      </c>
      <c r="C9" s="1059" t="s">
        <v>1058</v>
      </c>
      <c r="D9" s="1060"/>
      <c r="E9" s="1061"/>
      <c r="F9" s="1062" t="s">
        <v>1059</v>
      </c>
      <c r="G9" s="1063"/>
      <c r="H9" s="1064"/>
      <c r="I9" s="1059" t="s">
        <v>1060</v>
      </c>
      <c r="J9" s="1060"/>
      <c r="K9" s="1061"/>
      <c r="L9" s="1065" t="s">
        <v>1061</v>
      </c>
      <c r="M9" s="1066"/>
      <c r="N9" s="1066"/>
      <c r="O9" s="1057" t="s">
        <v>1062</v>
      </c>
    </row>
    <row r="10" spans="1:15" s="538" customFormat="1" ht="20.25" customHeight="1">
      <c r="A10" s="1056"/>
      <c r="B10" s="1058"/>
      <c r="C10" s="376" t="s">
        <v>64</v>
      </c>
      <c r="D10" s="376" t="s">
        <v>1063</v>
      </c>
      <c r="E10" s="377" t="s">
        <v>1064</v>
      </c>
      <c r="F10" s="378">
        <v>2019</v>
      </c>
      <c r="G10" s="378">
        <v>2020</v>
      </c>
      <c r="H10" s="378" t="s">
        <v>1065</v>
      </c>
      <c r="I10" s="376" t="s">
        <v>64</v>
      </c>
      <c r="J10" s="376" t="s">
        <v>1063</v>
      </c>
      <c r="K10" s="377" t="s">
        <v>1064</v>
      </c>
      <c r="L10" s="377" t="s">
        <v>64</v>
      </c>
      <c r="M10" s="377" t="s">
        <v>1063</v>
      </c>
      <c r="N10" s="377" t="s">
        <v>1064</v>
      </c>
      <c r="O10" s="1058"/>
    </row>
    <row r="11" spans="1:15" s="370" customFormat="1" ht="16.5" hidden="1" customHeight="1">
      <c r="A11" s="379"/>
      <c r="B11" s="380"/>
      <c r="C11" s="381"/>
      <c r="D11" s="381"/>
      <c r="E11" s="381"/>
      <c r="F11" s="380"/>
      <c r="G11" s="380"/>
      <c r="H11" s="380"/>
      <c r="I11" s="381">
        <v>0.43030833825469017</v>
      </c>
      <c r="J11" s="381">
        <v>0</v>
      </c>
      <c r="K11" s="381">
        <v>-0.39053278416395187</v>
      </c>
      <c r="L11" s="381"/>
      <c r="M11" s="381"/>
      <c r="N11" s="381"/>
      <c r="O11" s="380"/>
    </row>
    <row r="12" spans="1:15" s="385" customFormat="1" ht="23.25" customHeight="1">
      <c r="A12" s="382"/>
      <c r="B12" s="383" t="s">
        <v>183</v>
      </c>
      <c r="C12" s="384">
        <v>26265209</v>
      </c>
      <c r="D12" s="384">
        <v>14849724</v>
      </c>
      <c r="E12" s="384">
        <v>11415485</v>
      </c>
      <c r="F12" s="384">
        <v>25046939</v>
      </c>
      <c r="G12" s="384">
        <v>27751923</v>
      </c>
      <c r="H12" s="384">
        <v>2704984</v>
      </c>
      <c r="I12" s="384">
        <f t="shared" ref="I12:J12" si="0">+I13+I14</f>
        <v>29156785.175999999</v>
      </c>
      <c r="J12" s="384">
        <f t="shared" si="0"/>
        <v>16295768</v>
      </c>
      <c r="K12" s="384">
        <f>+K13+K14</f>
        <v>12861017</v>
      </c>
      <c r="L12" s="384">
        <v>2891576.175999999</v>
      </c>
      <c r="M12" s="384">
        <v>1414812.7559999991</v>
      </c>
      <c r="N12" s="384">
        <v>1476763.42</v>
      </c>
      <c r="O12" s="384">
        <v>1404862.175999999</v>
      </c>
    </row>
    <row r="13" spans="1:15" s="389" customFormat="1" ht="23.25" customHeight="1">
      <c r="A13" s="386"/>
      <c r="B13" s="387" t="s">
        <v>753</v>
      </c>
      <c r="C13" s="388">
        <v>26028176</v>
      </c>
      <c r="D13" s="388">
        <v>14849724</v>
      </c>
      <c r="E13" s="388">
        <v>11178452</v>
      </c>
      <c r="F13" s="388">
        <v>25046939</v>
      </c>
      <c r="G13" s="388">
        <v>27751923</v>
      </c>
      <c r="H13" s="388">
        <v>2704984</v>
      </c>
      <c r="I13" s="388">
        <v>29051785.175999999</v>
      </c>
      <c r="J13" s="388">
        <v>16295768</v>
      </c>
      <c r="K13" s="388">
        <v>12756017</v>
      </c>
      <c r="L13" s="388">
        <v>3023609.175999999</v>
      </c>
      <c r="M13" s="388">
        <v>1414812.7559999991</v>
      </c>
      <c r="N13" s="388">
        <v>1608796.42</v>
      </c>
      <c r="O13" s="388"/>
    </row>
    <row r="14" spans="1:15" s="389" customFormat="1" ht="23.25" customHeight="1">
      <c r="A14" s="386"/>
      <c r="B14" s="387" t="s">
        <v>754</v>
      </c>
      <c r="C14" s="388">
        <v>237032.58223523735</v>
      </c>
      <c r="D14" s="388"/>
      <c r="E14" s="388">
        <v>237032.58223523735</v>
      </c>
      <c r="F14" s="388"/>
      <c r="G14" s="388"/>
      <c r="H14" s="388"/>
      <c r="I14" s="388">
        <v>105000</v>
      </c>
      <c r="J14" s="388"/>
      <c r="K14" s="388">
        <v>105000</v>
      </c>
      <c r="L14" s="388">
        <v>-132032.58223523735</v>
      </c>
      <c r="M14" s="388">
        <v>0</v>
      </c>
      <c r="N14" s="388">
        <v>-132032.58223523735</v>
      </c>
      <c r="O14" s="388"/>
    </row>
    <row r="15" spans="1:15" s="393" customFormat="1" ht="18" customHeight="1">
      <c r="A15" s="390" t="s">
        <v>11</v>
      </c>
      <c r="B15" s="391" t="s">
        <v>157</v>
      </c>
      <c r="C15" s="392">
        <v>24748130</v>
      </c>
      <c r="D15" s="392">
        <v>13406416</v>
      </c>
      <c r="E15" s="392">
        <v>11341714</v>
      </c>
      <c r="F15" s="392">
        <v>23603631</v>
      </c>
      <c r="G15" s="392">
        <v>26513649</v>
      </c>
      <c r="H15" s="392">
        <v>2910018</v>
      </c>
      <c r="I15" s="392">
        <v>27352418.175999999</v>
      </c>
      <c r="J15" s="392">
        <v>14491401</v>
      </c>
      <c r="K15" s="392">
        <v>12861017</v>
      </c>
      <c r="L15" s="392">
        <v>4364176</v>
      </c>
      <c r="M15" s="392">
        <v>2813641.58</v>
      </c>
      <c r="N15" s="392">
        <v>1550534.42</v>
      </c>
      <c r="O15" s="392">
        <v>838769.17599999905</v>
      </c>
    </row>
    <row r="16" spans="1:15" s="393" customFormat="1" ht="18" hidden="1" customHeight="1">
      <c r="A16" s="390"/>
      <c r="B16" s="394" t="s">
        <v>753</v>
      </c>
      <c r="C16" s="395">
        <v>24511097</v>
      </c>
      <c r="D16" s="395">
        <v>13406416</v>
      </c>
      <c r="E16" s="395">
        <v>11104681</v>
      </c>
      <c r="F16" s="392">
        <v>23603631</v>
      </c>
      <c r="G16" s="392">
        <v>26513649</v>
      </c>
      <c r="H16" s="392">
        <v>2910018</v>
      </c>
      <c r="I16" s="392">
        <v>27247418.175999999</v>
      </c>
      <c r="J16" s="392">
        <v>14460169.755999999</v>
      </c>
      <c r="K16" s="392">
        <v>12787248.42</v>
      </c>
      <c r="L16" s="392"/>
      <c r="M16" s="392"/>
      <c r="N16" s="392"/>
      <c r="O16" s="392"/>
    </row>
    <row r="17" spans="1:15" s="393" customFormat="1" ht="18" hidden="1" customHeight="1">
      <c r="A17" s="390"/>
      <c r="B17" s="394" t="s">
        <v>754</v>
      </c>
      <c r="C17" s="395">
        <v>237033</v>
      </c>
      <c r="D17" s="395"/>
      <c r="E17" s="395">
        <v>237033</v>
      </c>
      <c r="F17" s="392"/>
      <c r="G17" s="392"/>
      <c r="H17" s="392"/>
      <c r="I17" s="392">
        <v>105000</v>
      </c>
      <c r="J17" s="392"/>
      <c r="K17" s="392">
        <v>105000</v>
      </c>
      <c r="L17" s="392"/>
      <c r="M17" s="392"/>
      <c r="N17" s="392"/>
      <c r="O17" s="392"/>
    </row>
    <row r="18" spans="1:15" s="393" customFormat="1" ht="21.75" customHeight="1">
      <c r="A18" s="390" t="s">
        <v>14</v>
      </c>
      <c r="B18" s="392" t="s">
        <v>1066</v>
      </c>
      <c r="C18" s="395">
        <v>10999936</v>
      </c>
      <c r="D18" s="395">
        <v>6972000</v>
      </c>
      <c r="E18" s="395">
        <v>4027936</v>
      </c>
      <c r="F18" s="392">
        <v>6154170</v>
      </c>
      <c r="G18" s="392">
        <v>7045504</v>
      </c>
      <c r="H18" s="392">
        <v>891334</v>
      </c>
      <c r="I18" s="392">
        <v>11730564</v>
      </c>
      <c r="J18" s="392">
        <v>7021444</v>
      </c>
      <c r="K18" s="392">
        <v>4709120</v>
      </c>
      <c r="L18" s="392">
        <v>670628</v>
      </c>
      <c r="M18" s="392">
        <v>-10556</v>
      </c>
      <c r="N18" s="392">
        <v>681184</v>
      </c>
      <c r="O18" s="392">
        <v>4625060</v>
      </c>
    </row>
    <row r="19" spans="1:15" ht="18.75" customHeight="1">
      <c r="A19" s="382">
        <v>1</v>
      </c>
      <c r="B19" s="396" t="s">
        <v>1067</v>
      </c>
      <c r="C19" s="397">
        <v>2640690</v>
      </c>
      <c r="D19" s="398">
        <v>455744</v>
      </c>
      <c r="E19" s="399">
        <v>2184946</v>
      </c>
      <c r="F19" s="400">
        <v>2315000</v>
      </c>
      <c r="G19" s="400">
        <v>3600000</v>
      </c>
      <c r="H19" s="400">
        <v>1285000</v>
      </c>
      <c r="I19" s="397">
        <v>3240000</v>
      </c>
      <c r="J19" s="398">
        <v>552160</v>
      </c>
      <c r="K19" s="399">
        <v>2687840</v>
      </c>
      <c r="L19" s="398">
        <v>599310</v>
      </c>
      <c r="M19" s="398">
        <v>96416</v>
      </c>
      <c r="N19" s="398">
        <v>502894</v>
      </c>
      <c r="O19" s="398">
        <v>-360000</v>
      </c>
    </row>
    <row r="20" spans="1:15" ht="21" customHeight="1">
      <c r="A20" s="382">
        <v>2</v>
      </c>
      <c r="B20" s="401" t="s">
        <v>1068</v>
      </c>
      <c r="C20" s="401">
        <v>3874170</v>
      </c>
      <c r="D20" s="401">
        <v>2031180</v>
      </c>
      <c r="E20" s="401">
        <v>1842990</v>
      </c>
      <c r="F20" s="401">
        <v>3839170</v>
      </c>
      <c r="G20" s="401">
        <v>3445504</v>
      </c>
      <c r="H20" s="401">
        <v>-393666</v>
      </c>
      <c r="I20" s="401">
        <v>3445504</v>
      </c>
      <c r="J20" s="401">
        <v>1424224</v>
      </c>
      <c r="K20" s="401">
        <v>2021280</v>
      </c>
      <c r="L20" s="402">
        <v>-428666</v>
      </c>
      <c r="M20" s="402">
        <v>-606956</v>
      </c>
      <c r="N20" s="402">
        <v>178290</v>
      </c>
      <c r="O20" s="402">
        <v>0</v>
      </c>
    </row>
    <row r="21" spans="1:15" ht="21" customHeight="1">
      <c r="A21" s="382"/>
      <c r="B21" s="401" t="s">
        <v>146</v>
      </c>
      <c r="C21" s="401"/>
      <c r="D21" s="401"/>
      <c r="E21" s="403"/>
      <c r="F21" s="403"/>
      <c r="G21" s="403"/>
      <c r="H21" s="403"/>
      <c r="I21" s="401"/>
      <c r="J21" s="401"/>
      <c r="K21" s="403"/>
      <c r="L21" s="402"/>
      <c r="M21" s="402"/>
      <c r="N21" s="402"/>
      <c r="O21" s="402"/>
    </row>
    <row r="22" spans="1:15" s="406" customFormat="1" ht="22.5" customHeight="1">
      <c r="A22" s="386"/>
      <c r="B22" s="404" t="s">
        <v>1069</v>
      </c>
      <c r="C22" s="402">
        <v>1300000</v>
      </c>
      <c r="D22" s="402"/>
      <c r="E22" s="405">
        <v>1300000</v>
      </c>
      <c r="F22" s="405"/>
      <c r="G22" s="405"/>
      <c r="H22" s="405">
        <v>0</v>
      </c>
      <c r="I22" s="402">
        <v>1330000</v>
      </c>
      <c r="J22" s="402"/>
      <c r="K22" s="405">
        <v>1330000</v>
      </c>
      <c r="L22" s="402">
        <v>30000</v>
      </c>
      <c r="M22" s="402">
        <v>0</v>
      </c>
      <c r="N22" s="402">
        <v>30000</v>
      </c>
      <c r="O22" s="402"/>
    </row>
    <row r="23" spans="1:15" s="406" customFormat="1" ht="21.75" customHeight="1">
      <c r="A23" s="386"/>
      <c r="B23" s="407" t="s">
        <v>1070</v>
      </c>
      <c r="C23" s="402">
        <v>35000</v>
      </c>
      <c r="D23" s="402"/>
      <c r="E23" s="405">
        <v>35000</v>
      </c>
      <c r="F23" s="405"/>
      <c r="G23" s="405"/>
      <c r="H23" s="405">
        <v>0</v>
      </c>
      <c r="I23" s="402">
        <v>32000</v>
      </c>
      <c r="J23" s="402"/>
      <c r="K23" s="405">
        <v>32000</v>
      </c>
      <c r="L23" s="402">
        <v>-3000</v>
      </c>
      <c r="M23" s="402">
        <v>0</v>
      </c>
      <c r="N23" s="402">
        <v>-3000</v>
      </c>
      <c r="O23" s="402"/>
    </row>
    <row r="24" spans="1:15" s="406" customFormat="1" ht="18.75" customHeight="1">
      <c r="A24" s="386"/>
      <c r="B24" s="404" t="s">
        <v>1071</v>
      </c>
      <c r="C24" s="402">
        <v>395200</v>
      </c>
      <c r="D24" s="402"/>
      <c r="E24" s="405">
        <v>395200</v>
      </c>
      <c r="F24" s="405"/>
      <c r="G24" s="405"/>
      <c r="H24" s="405">
        <v>0</v>
      </c>
      <c r="I24" s="402">
        <v>448000</v>
      </c>
      <c r="J24" s="402"/>
      <c r="K24" s="405">
        <v>448000</v>
      </c>
      <c r="L24" s="402">
        <v>52800</v>
      </c>
      <c r="M24" s="402">
        <v>0</v>
      </c>
      <c r="N24" s="402">
        <v>52800</v>
      </c>
      <c r="O24" s="402"/>
    </row>
    <row r="25" spans="1:15" s="406" customFormat="1" ht="18.75" customHeight="1">
      <c r="A25" s="386"/>
      <c r="B25" s="404" t="s">
        <v>1072</v>
      </c>
      <c r="C25" s="402">
        <v>54290</v>
      </c>
      <c r="D25" s="402"/>
      <c r="E25" s="405">
        <v>54290</v>
      </c>
      <c r="F25" s="405"/>
      <c r="G25" s="405"/>
      <c r="H25" s="405">
        <v>0</v>
      </c>
      <c r="I25" s="402">
        <v>193280</v>
      </c>
      <c r="J25" s="402"/>
      <c r="K25" s="405">
        <v>193280</v>
      </c>
      <c r="L25" s="405">
        <v>138990</v>
      </c>
      <c r="M25" s="405">
        <v>0</v>
      </c>
      <c r="N25" s="405">
        <v>138990</v>
      </c>
      <c r="O25" s="402"/>
    </row>
    <row r="26" spans="1:15" s="406" customFormat="1" ht="18.75" customHeight="1">
      <c r="A26" s="386"/>
      <c r="B26" s="404" t="s">
        <v>1073</v>
      </c>
      <c r="C26" s="402">
        <v>58500</v>
      </c>
      <c r="D26" s="402"/>
      <c r="E26" s="405">
        <v>58500</v>
      </c>
      <c r="F26" s="405"/>
      <c r="G26" s="405"/>
      <c r="H26" s="405">
        <v>0</v>
      </c>
      <c r="I26" s="402">
        <v>18000</v>
      </c>
      <c r="J26" s="402"/>
      <c r="K26" s="405">
        <v>18000</v>
      </c>
      <c r="L26" s="402">
        <v>-40500</v>
      </c>
      <c r="M26" s="402">
        <v>0</v>
      </c>
      <c r="N26" s="402">
        <v>-40500</v>
      </c>
      <c r="O26" s="402"/>
    </row>
    <row r="27" spans="1:15" s="406" customFormat="1" ht="18.75" customHeight="1">
      <c r="A27" s="386"/>
      <c r="B27" s="408" t="s">
        <v>1074</v>
      </c>
      <c r="C27" s="402">
        <v>62000</v>
      </c>
      <c r="D27" s="402">
        <v>62000</v>
      </c>
      <c r="E27" s="405"/>
      <c r="F27" s="405">
        <v>62000</v>
      </c>
      <c r="G27" s="405">
        <v>52000</v>
      </c>
      <c r="H27" s="405">
        <v>-10000</v>
      </c>
      <c r="I27" s="402">
        <v>52000</v>
      </c>
      <c r="J27" s="405">
        <v>52000</v>
      </c>
      <c r="K27" s="405"/>
      <c r="L27" s="402">
        <v>-10000</v>
      </c>
      <c r="M27" s="402">
        <v>-10000</v>
      </c>
      <c r="N27" s="402">
        <v>0</v>
      </c>
      <c r="O27" s="402"/>
    </row>
    <row r="28" spans="1:15" s="406" customFormat="1" ht="21" hidden="1" customHeight="1">
      <c r="A28" s="386"/>
      <c r="B28" s="409" t="s">
        <v>1075</v>
      </c>
      <c r="C28" s="402">
        <v>1969180</v>
      </c>
      <c r="D28" s="402">
        <v>1969180</v>
      </c>
      <c r="E28" s="405"/>
      <c r="F28" s="397">
        <v>3777170</v>
      </c>
      <c r="G28" s="397">
        <v>3777170</v>
      </c>
      <c r="H28" s="397">
        <v>0</v>
      </c>
      <c r="I28" s="402">
        <v>1787890</v>
      </c>
      <c r="J28" s="405">
        <v>1787890</v>
      </c>
      <c r="K28" s="405"/>
      <c r="L28" s="402">
        <v>-181290</v>
      </c>
      <c r="M28" s="402">
        <v>-181290</v>
      </c>
      <c r="N28" s="402">
        <v>0</v>
      </c>
      <c r="O28" s="398">
        <v>-1989280</v>
      </c>
    </row>
    <row r="29" spans="1:15" ht="22.5" customHeight="1">
      <c r="A29" s="382">
        <v>3</v>
      </c>
      <c r="B29" s="396" t="s">
        <v>1076</v>
      </c>
      <c r="C29" s="401">
        <v>4485076</v>
      </c>
      <c r="D29" s="403">
        <v>4485076</v>
      </c>
      <c r="E29" s="403"/>
      <c r="F29" s="403"/>
      <c r="G29" s="403"/>
      <c r="H29" s="403">
        <v>0</v>
      </c>
      <c r="I29" s="403">
        <v>5045060</v>
      </c>
      <c r="J29" s="403">
        <v>5045060</v>
      </c>
      <c r="K29" s="403">
        <v>0</v>
      </c>
      <c r="L29" s="398">
        <v>499984</v>
      </c>
      <c r="M29" s="398">
        <v>499984</v>
      </c>
      <c r="N29" s="398">
        <v>0</v>
      </c>
      <c r="O29" s="398">
        <v>4985060</v>
      </c>
    </row>
    <row r="30" spans="1:15" s="406" customFormat="1" ht="22.5" customHeight="1">
      <c r="A30" s="386"/>
      <c r="B30" s="404" t="s">
        <v>1077</v>
      </c>
      <c r="C30" s="408">
        <v>1450000</v>
      </c>
      <c r="D30" s="410">
        <v>1450000</v>
      </c>
      <c r="E30" s="410"/>
      <c r="F30" s="410"/>
      <c r="G30" s="410"/>
      <c r="H30" s="410">
        <v>0</v>
      </c>
      <c r="I30" s="410">
        <v>2142189</v>
      </c>
      <c r="J30" s="410">
        <v>2142189</v>
      </c>
      <c r="K30" s="410"/>
      <c r="L30" s="402"/>
      <c r="M30" s="402"/>
      <c r="N30" s="402"/>
      <c r="O30" s="411">
        <v>2082189</v>
      </c>
    </row>
    <row r="31" spans="1:15" s="393" customFormat="1" ht="21" customHeight="1">
      <c r="A31" s="390" t="s">
        <v>19</v>
      </c>
      <c r="B31" s="412" t="s">
        <v>1078</v>
      </c>
      <c r="C31" s="392"/>
      <c r="D31" s="413"/>
      <c r="E31" s="413"/>
      <c r="F31" s="413"/>
      <c r="G31" s="413"/>
      <c r="H31" s="413"/>
      <c r="I31" s="392">
        <v>21789.175999999999</v>
      </c>
      <c r="J31" s="413">
        <v>21789.175999999999</v>
      </c>
      <c r="K31" s="413"/>
      <c r="L31" s="414"/>
      <c r="M31" s="414"/>
      <c r="N31" s="414"/>
      <c r="O31" s="415">
        <v>21789.175999999999</v>
      </c>
    </row>
    <row r="32" spans="1:15" s="393" customFormat="1" ht="21" customHeight="1">
      <c r="A32" s="390" t="s">
        <v>23</v>
      </c>
      <c r="B32" s="392" t="s">
        <v>1079</v>
      </c>
      <c r="C32" s="392">
        <v>1600</v>
      </c>
      <c r="D32" s="392">
        <v>1600</v>
      </c>
      <c r="E32" s="413"/>
      <c r="F32" s="413">
        <v>1600</v>
      </c>
      <c r="G32" s="413">
        <v>1600</v>
      </c>
      <c r="H32" s="413">
        <v>0</v>
      </c>
      <c r="I32" s="392">
        <v>1600</v>
      </c>
      <c r="J32" s="413">
        <v>1600</v>
      </c>
      <c r="K32" s="413"/>
      <c r="L32" s="414">
        <v>0</v>
      </c>
      <c r="M32" s="414">
        <v>0</v>
      </c>
      <c r="N32" s="414">
        <v>0</v>
      </c>
      <c r="O32" s="416">
        <v>0</v>
      </c>
    </row>
    <row r="33" spans="1:15" s="393" customFormat="1" ht="21" customHeight="1">
      <c r="A33" s="390" t="s">
        <v>25</v>
      </c>
      <c r="B33" s="392" t="s">
        <v>1080</v>
      </c>
      <c r="C33" s="392">
        <v>12423121</v>
      </c>
      <c r="D33" s="392">
        <v>5410473</v>
      </c>
      <c r="E33" s="392">
        <v>7012648</v>
      </c>
      <c r="F33" s="392">
        <v>14933314</v>
      </c>
      <c r="G33" s="392">
        <v>15185913</v>
      </c>
      <c r="H33" s="392">
        <v>252599</v>
      </c>
      <c r="I33" s="392">
        <v>15678608</v>
      </c>
      <c r="J33" s="392">
        <v>8053729</v>
      </c>
      <c r="K33" s="392">
        <v>7624879</v>
      </c>
      <c r="L33" s="414">
        <v>3257074</v>
      </c>
      <c r="M33" s="414">
        <v>2614243</v>
      </c>
      <c r="N33" s="414">
        <v>642831</v>
      </c>
      <c r="O33" s="392">
        <v>494282</v>
      </c>
    </row>
    <row r="34" spans="1:15" s="393" customFormat="1" ht="21" hidden="1" customHeight="1">
      <c r="A34" s="390" t="s">
        <v>1081</v>
      </c>
      <c r="B34" s="394" t="s">
        <v>1082</v>
      </c>
      <c r="C34" s="392">
        <v>12186088.417764762</v>
      </c>
      <c r="D34" s="413">
        <v>5410473</v>
      </c>
      <c r="E34" s="392">
        <v>6775615.4177647624</v>
      </c>
      <c r="F34" s="392"/>
      <c r="G34" s="392"/>
      <c r="H34" s="392"/>
      <c r="I34" s="392">
        <v>15575195</v>
      </c>
      <c r="J34" s="392">
        <v>8024716</v>
      </c>
      <c r="K34" s="392">
        <v>7550479</v>
      </c>
      <c r="L34" s="414"/>
      <c r="M34" s="414"/>
      <c r="N34" s="414"/>
      <c r="O34" s="392"/>
    </row>
    <row r="35" spans="1:15" s="393" customFormat="1" ht="21" hidden="1" customHeight="1">
      <c r="A35" s="386"/>
      <c r="B35" s="387" t="s">
        <v>1083</v>
      </c>
      <c r="C35" s="408"/>
      <c r="D35" s="410"/>
      <c r="E35" s="408"/>
      <c r="F35" s="408"/>
      <c r="G35" s="408"/>
      <c r="H35" s="408"/>
      <c r="I35" s="408">
        <v>1149488</v>
      </c>
      <c r="J35" s="408">
        <v>1149488</v>
      </c>
      <c r="K35" s="408">
        <v>0</v>
      </c>
      <c r="L35" s="402"/>
      <c r="M35" s="402"/>
      <c r="N35" s="402"/>
      <c r="O35" s="408"/>
    </row>
    <row r="36" spans="1:15" s="393" customFormat="1" ht="32.25" hidden="1" customHeight="1">
      <c r="A36" s="390" t="s">
        <v>1081</v>
      </c>
      <c r="B36" s="417" t="s">
        <v>1084</v>
      </c>
      <c r="C36" s="392">
        <v>237032.58223523735</v>
      </c>
      <c r="D36" s="413"/>
      <c r="E36" s="392">
        <v>237032.58223523735</v>
      </c>
      <c r="F36" s="392"/>
      <c r="G36" s="392"/>
      <c r="H36" s="392"/>
      <c r="I36" s="392">
        <v>105000</v>
      </c>
      <c r="J36" s="413"/>
      <c r="K36" s="392">
        <v>105000</v>
      </c>
      <c r="L36" s="414"/>
      <c r="M36" s="414"/>
      <c r="N36" s="414"/>
      <c r="O36" s="392"/>
    </row>
    <row r="37" spans="1:15" ht="21" customHeight="1">
      <c r="A37" s="382">
        <v>1</v>
      </c>
      <c r="B37" s="401" t="s">
        <v>1085</v>
      </c>
      <c r="C37" s="401">
        <v>401712</v>
      </c>
      <c r="D37" s="403">
        <v>190460</v>
      </c>
      <c r="E37" s="401">
        <v>211252</v>
      </c>
      <c r="F37" s="401"/>
      <c r="G37" s="401"/>
      <c r="H37" s="401"/>
      <c r="I37" s="401">
        <v>439647</v>
      </c>
      <c r="J37" s="403">
        <v>207000</v>
      </c>
      <c r="K37" s="418">
        <v>232647</v>
      </c>
      <c r="L37" s="398">
        <v>32935</v>
      </c>
      <c r="M37" s="398">
        <v>11540</v>
      </c>
      <c r="N37" s="398">
        <v>21395</v>
      </c>
      <c r="O37" s="398"/>
    </row>
    <row r="38" spans="1:15" s="406" customFormat="1" ht="21" hidden="1" customHeight="1">
      <c r="A38" s="386"/>
      <c r="B38" s="408" t="s">
        <v>1086</v>
      </c>
      <c r="C38" s="408">
        <v>30800</v>
      </c>
      <c r="D38" s="410">
        <v>30800</v>
      </c>
      <c r="E38" s="408"/>
      <c r="F38" s="408"/>
      <c r="G38" s="408"/>
      <c r="H38" s="408">
        <v>0</v>
      </c>
      <c r="I38" s="408">
        <v>32000</v>
      </c>
      <c r="J38" s="410">
        <v>32000</v>
      </c>
      <c r="K38" s="408"/>
      <c r="L38" s="402">
        <v>1200</v>
      </c>
      <c r="M38" s="402">
        <v>1200</v>
      </c>
      <c r="N38" s="402">
        <v>0</v>
      </c>
      <c r="O38" s="402"/>
    </row>
    <row r="39" spans="1:15" s="406" customFormat="1" ht="21" hidden="1" customHeight="1">
      <c r="A39" s="386"/>
      <c r="B39" s="408" t="s">
        <v>1087</v>
      </c>
      <c r="C39" s="419">
        <v>130000</v>
      </c>
      <c r="D39" s="420">
        <v>130000</v>
      </c>
      <c r="E39" s="408"/>
      <c r="F39" s="419"/>
      <c r="G39" s="419"/>
      <c r="H39" s="419">
        <v>0</v>
      </c>
      <c r="I39" s="419">
        <v>130000</v>
      </c>
      <c r="J39" s="420">
        <v>130000</v>
      </c>
      <c r="K39" s="408"/>
      <c r="L39" s="402">
        <v>0</v>
      </c>
      <c r="M39" s="402">
        <v>0</v>
      </c>
      <c r="N39" s="402">
        <v>0</v>
      </c>
      <c r="O39" s="402"/>
    </row>
    <row r="40" spans="1:15" s="406" customFormat="1" ht="21" hidden="1" customHeight="1">
      <c r="A40" s="386"/>
      <c r="B40" s="408" t="s">
        <v>1088</v>
      </c>
      <c r="C40" s="419">
        <v>20460</v>
      </c>
      <c r="D40" s="420">
        <v>20460</v>
      </c>
      <c r="E40" s="408"/>
      <c r="F40" s="419"/>
      <c r="G40" s="419"/>
      <c r="H40" s="419">
        <v>0</v>
      </c>
      <c r="I40" s="419">
        <v>22460</v>
      </c>
      <c r="J40" s="420">
        <v>22460</v>
      </c>
      <c r="K40" s="408"/>
      <c r="L40" s="402">
        <v>2000</v>
      </c>
      <c r="M40" s="402">
        <v>2000</v>
      </c>
      <c r="N40" s="402">
        <v>0</v>
      </c>
      <c r="O40" s="402"/>
    </row>
    <row r="41" spans="1:15" ht="21.75" customHeight="1">
      <c r="A41" s="382">
        <v>2</v>
      </c>
      <c r="B41" s="401" t="s">
        <v>1089</v>
      </c>
      <c r="C41" s="401">
        <v>4534440</v>
      </c>
      <c r="D41" s="401">
        <v>1578096</v>
      </c>
      <c r="E41" s="401">
        <v>2956344</v>
      </c>
      <c r="F41" s="401">
        <v>4534440</v>
      </c>
      <c r="G41" s="401">
        <v>4628348</v>
      </c>
      <c r="H41" s="401">
        <v>93908</v>
      </c>
      <c r="I41" s="401">
        <v>4628348</v>
      </c>
      <c r="J41" s="401">
        <v>1587788</v>
      </c>
      <c r="K41" s="401">
        <v>3040560</v>
      </c>
      <c r="L41" s="398">
        <v>93908</v>
      </c>
      <c r="M41" s="398">
        <v>9692</v>
      </c>
      <c r="N41" s="398">
        <v>84216</v>
      </c>
      <c r="O41" s="398">
        <v>0</v>
      </c>
    </row>
    <row r="42" spans="1:15" s="406" customFormat="1" ht="21" customHeight="1">
      <c r="A42" s="386"/>
      <c r="B42" s="404" t="s">
        <v>1090</v>
      </c>
      <c r="C42" s="408">
        <v>1000000</v>
      </c>
      <c r="D42" s="410">
        <v>1000000</v>
      </c>
      <c r="E42" s="408"/>
      <c r="F42" s="408"/>
      <c r="G42" s="408"/>
      <c r="H42" s="408"/>
      <c r="I42" s="408">
        <v>780000</v>
      </c>
      <c r="J42" s="410">
        <v>780000</v>
      </c>
      <c r="K42" s="408"/>
      <c r="L42" s="402">
        <v>-220000</v>
      </c>
      <c r="M42" s="402">
        <v>-220000</v>
      </c>
      <c r="N42" s="402">
        <v>0</v>
      </c>
      <c r="O42" s="402"/>
    </row>
    <row r="43" spans="1:15" s="406" customFormat="1" ht="22.5" hidden="1" customHeight="1">
      <c r="A43" s="386"/>
      <c r="B43" s="408" t="s">
        <v>1091</v>
      </c>
      <c r="C43" s="408">
        <v>58000</v>
      </c>
      <c r="D43" s="410">
        <v>58000</v>
      </c>
      <c r="E43" s="408"/>
      <c r="F43" s="408"/>
      <c r="G43" s="408"/>
      <c r="H43" s="408"/>
      <c r="I43" s="408">
        <v>73776</v>
      </c>
      <c r="J43" s="410">
        <v>73776</v>
      </c>
      <c r="K43" s="408"/>
      <c r="L43" s="402">
        <v>15776</v>
      </c>
      <c r="M43" s="402">
        <v>15776</v>
      </c>
      <c r="N43" s="402">
        <v>0</v>
      </c>
      <c r="O43" s="402"/>
    </row>
    <row r="44" spans="1:15" s="406" customFormat="1" ht="30.75" hidden="1" customHeight="1">
      <c r="A44" s="386"/>
      <c r="B44" s="404" t="s">
        <v>1092</v>
      </c>
      <c r="C44" s="408">
        <v>40000</v>
      </c>
      <c r="D44" s="410">
        <v>40000</v>
      </c>
      <c r="E44" s="408"/>
      <c r="F44" s="408"/>
      <c r="G44" s="408"/>
      <c r="H44" s="408"/>
      <c r="I44" s="408">
        <v>40000</v>
      </c>
      <c r="J44" s="410">
        <v>40000</v>
      </c>
      <c r="K44" s="408"/>
      <c r="L44" s="402">
        <v>0</v>
      </c>
      <c r="M44" s="402">
        <v>0</v>
      </c>
      <c r="N44" s="402"/>
      <c r="O44" s="402"/>
    </row>
    <row r="45" spans="1:15" s="406" customFormat="1" ht="23.25" customHeight="1">
      <c r="A45" s="386"/>
      <c r="B45" s="404" t="s">
        <v>1093</v>
      </c>
      <c r="C45" s="408">
        <v>50000</v>
      </c>
      <c r="D45" s="410">
        <v>50000</v>
      </c>
      <c r="E45" s="408"/>
      <c r="F45" s="408"/>
      <c r="G45" s="408"/>
      <c r="H45" s="408"/>
      <c r="I45" s="408">
        <v>50000</v>
      </c>
      <c r="J45" s="410">
        <v>50000</v>
      </c>
      <c r="K45" s="408"/>
      <c r="L45" s="402">
        <v>0</v>
      </c>
      <c r="M45" s="402">
        <v>0</v>
      </c>
      <c r="N45" s="402">
        <v>0</v>
      </c>
      <c r="O45" s="402"/>
    </row>
    <row r="46" spans="1:15" s="406" customFormat="1" ht="20.25" customHeight="1">
      <c r="A46" s="386"/>
      <c r="B46" s="408" t="s">
        <v>1094</v>
      </c>
      <c r="C46" s="408">
        <v>4879</v>
      </c>
      <c r="D46" s="410">
        <v>4879</v>
      </c>
      <c r="E46" s="408"/>
      <c r="F46" s="408"/>
      <c r="G46" s="408"/>
      <c r="H46" s="408"/>
      <c r="I46" s="408">
        <v>2706</v>
      </c>
      <c r="J46" s="410">
        <v>2706</v>
      </c>
      <c r="K46" s="408"/>
      <c r="L46" s="402">
        <v>-2173</v>
      </c>
      <c r="M46" s="402">
        <v>-2173</v>
      </c>
      <c r="N46" s="402">
        <v>0</v>
      </c>
      <c r="O46" s="402"/>
    </row>
    <row r="47" spans="1:15" s="406" customFormat="1" ht="22.5" customHeight="1">
      <c r="A47" s="386"/>
      <c r="B47" s="408" t="s">
        <v>1095</v>
      </c>
      <c r="C47" s="408">
        <v>18901</v>
      </c>
      <c r="D47" s="410">
        <v>18901</v>
      </c>
      <c r="E47" s="408"/>
      <c r="F47" s="408"/>
      <c r="G47" s="408"/>
      <c r="H47" s="408"/>
      <c r="I47" s="408">
        <v>44595</v>
      </c>
      <c r="J47" s="410">
        <v>44595</v>
      </c>
      <c r="K47" s="408"/>
      <c r="L47" s="402">
        <v>25694</v>
      </c>
      <c r="M47" s="402">
        <v>25694</v>
      </c>
      <c r="N47" s="402">
        <v>0</v>
      </c>
      <c r="O47" s="402"/>
    </row>
    <row r="48" spans="1:15" s="406" customFormat="1" ht="22.5" customHeight="1">
      <c r="A48" s="386"/>
      <c r="B48" s="408" t="s">
        <v>1096</v>
      </c>
      <c r="C48" s="408"/>
      <c r="D48" s="410"/>
      <c r="E48" s="408"/>
      <c r="F48" s="408"/>
      <c r="G48" s="408"/>
      <c r="H48" s="408"/>
      <c r="I48" s="408">
        <v>165000</v>
      </c>
      <c r="J48" s="410">
        <v>165000</v>
      </c>
      <c r="K48" s="408"/>
      <c r="L48" s="402">
        <v>165000</v>
      </c>
      <c r="M48" s="402">
        <v>165000</v>
      </c>
      <c r="N48" s="402">
        <v>0</v>
      </c>
      <c r="O48" s="402"/>
    </row>
    <row r="49" spans="1:15" ht="24" customHeight="1">
      <c r="A49" s="382">
        <v>3</v>
      </c>
      <c r="B49" s="401" t="s">
        <v>1097</v>
      </c>
      <c r="C49" s="401">
        <v>1048693</v>
      </c>
      <c r="D49" s="403">
        <v>1048693</v>
      </c>
      <c r="E49" s="401"/>
      <c r="F49" s="401">
        <v>45616</v>
      </c>
      <c r="G49" s="401">
        <v>49265</v>
      </c>
      <c r="H49" s="401">
        <v>3649</v>
      </c>
      <c r="I49" s="401">
        <v>1013265</v>
      </c>
      <c r="J49" s="403">
        <v>1013265</v>
      </c>
      <c r="K49" s="401"/>
      <c r="L49" s="398">
        <v>-35428</v>
      </c>
      <c r="M49" s="398">
        <v>-35428</v>
      </c>
      <c r="N49" s="398">
        <v>0</v>
      </c>
      <c r="O49" s="398">
        <v>964000</v>
      </c>
    </row>
    <row r="50" spans="1:15" s="406" customFormat="1" ht="21" customHeight="1">
      <c r="A50" s="386"/>
      <c r="B50" s="408" t="s">
        <v>1098</v>
      </c>
      <c r="C50" s="408">
        <v>45616</v>
      </c>
      <c r="D50" s="410">
        <v>45616</v>
      </c>
      <c r="E50" s="408"/>
      <c r="F50" s="408"/>
      <c r="G50" s="408"/>
      <c r="H50" s="408"/>
      <c r="I50" s="408">
        <v>49265</v>
      </c>
      <c r="J50" s="410">
        <v>49265</v>
      </c>
      <c r="K50" s="408"/>
      <c r="L50" s="402">
        <v>3649</v>
      </c>
      <c r="M50" s="402">
        <v>3649</v>
      </c>
      <c r="N50" s="402">
        <v>0</v>
      </c>
      <c r="O50" s="402"/>
    </row>
    <row r="51" spans="1:15" s="406" customFormat="1" ht="21" customHeight="1">
      <c r="A51" s="386"/>
      <c r="B51" s="408" t="s">
        <v>1099</v>
      </c>
      <c r="C51" s="408">
        <v>3077</v>
      </c>
      <c r="D51" s="410">
        <v>3077</v>
      </c>
      <c r="E51" s="408"/>
      <c r="F51" s="408"/>
      <c r="G51" s="408"/>
      <c r="H51" s="408"/>
      <c r="I51" s="408">
        <v>4000</v>
      </c>
      <c r="J51" s="410">
        <v>4000</v>
      </c>
      <c r="K51" s="408"/>
      <c r="L51" s="402">
        <v>923</v>
      </c>
      <c r="M51" s="402">
        <v>923</v>
      </c>
      <c r="N51" s="402">
        <v>0</v>
      </c>
      <c r="O51" s="402"/>
    </row>
    <row r="52" spans="1:15" s="406" customFormat="1" ht="22.5" customHeight="1">
      <c r="A52" s="386"/>
      <c r="B52" s="404" t="s">
        <v>1100</v>
      </c>
      <c r="C52" s="408">
        <v>1000000</v>
      </c>
      <c r="D52" s="410">
        <v>1000000</v>
      </c>
      <c r="E52" s="408"/>
      <c r="F52" s="408"/>
      <c r="G52" s="408"/>
      <c r="H52" s="408"/>
      <c r="I52" s="408">
        <v>960000</v>
      </c>
      <c r="J52" s="410">
        <v>960000</v>
      </c>
      <c r="K52" s="408"/>
      <c r="L52" s="402">
        <v>-40000</v>
      </c>
      <c r="M52" s="402">
        <v>-40000</v>
      </c>
      <c r="N52" s="402">
        <v>0</v>
      </c>
      <c r="O52" s="402"/>
    </row>
    <row r="53" spans="1:15" ht="24.75" customHeight="1">
      <c r="A53" s="382">
        <v>4</v>
      </c>
      <c r="B53" s="401" t="s">
        <v>1101</v>
      </c>
      <c r="C53" s="401">
        <v>954071</v>
      </c>
      <c r="D53" s="403">
        <v>470627</v>
      </c>
      <c r="E53" s="401">
        <v>483444</v>
      </c>
      <c r="F53" s="401"/>
      <c r="G53" s="401"/>
      <c r="H53" s="401"/>
      <c r="I53" s="401">
        <v>1008607</v>
      </c>
      <c r="J53" s="403">
        <v>485589</v>
      </c>
      <c r="K53" s="401">
        <v>523018</v>
      </c>
      <c r="L53" s="398">
        <v>74536</v>
      </c>
      <c r="M53" s="398">
        <v>34962</v>
      </c>
      <c r="N53" s="398">
        <v>39574</v>
      </c>
      <c r="O53" s="398"/>
    </row>
    <row r="54" spans="1:15" s="406" customFormat="1" ht="20.25" customHeight="1">
      <c r="A54" s="386"/>
      <c r="B54" s="421" t="s">
        <v>1102</v>
      </c>
      <c r="C54" s="408">
        <v>47000</v>
      </c>
      <c r="D54" s="410">
        <v>47000</v>
      </c>
      <c r="E54" s="408"/>
      <c r="F54" s="408"/>
      <c r="G54" s="408"/>
      <c r="H54" s="408"/>
      <c r="I54" s="408">
        <v>33018</v>
      </c>
      <c r="J54" s="410">
        <v>33018</v>
      </c>
      <c r="K54" s="408"/>
      <c r="L54" s="402">
        <v>-13982</v>
      </c>
      <c r="M54" s="402">
        <v>-13982</v>
      </c>
      <c r="N54" s="402">
        <v>0</v>
      </c>
      <c r="O54" s="408"/>
    </row>
    <row r="55" spans="1:15" s="406" customFormat="1" ht="21.75" customHeight="1">
      <c r="A55" s="386"/>
      <c r="B55" s="421" t="s">
        <v>1103</v>
      </c>
      <c r="C55" s="408">
        <v>120000</v>
      </c>
      <c r="D55" s="410">
        <v>120000</v>
      </c>
      <c r="E55" s="408"/>
      <c r="F55" s="408"/>
      <c r="G55" s="408"/>
      <c r="H55" s="408"/>
      <c r="I55" s="408">
        <v>130000</v>
      </c>
      <c r="J55" s="410">
        <v>130000</v>
      </c>
      <c r="K55" s="408"/>
      <c r="L55" s="402">
        <v>30000</v>
      </c>
      <c r="M55" s="402">
        <v>30000</v>
      </c>
      <c r="N55" s="402">
        <v>0</v>
      </c>
      <c r="O55" s="408"/>
    </row>
    <row r="56" spans="1:15" s="406" customFormat="1" ht="23.25" hidden="1" customHeight="1">
      <c r="A56" s="386"/>
      <c r="B56" s="421" t="s">
        <v>1104</v>
      </c>
      <c r="C56" s="408">
        <v>18000</v>
      </c>
      <c r="D56" s="410">
        <v>18000</v>
      </c>
      <c r="E56" s="408"/>
      <c r="F56" s="408"/>
      <c r="G56" s="408"/>
      <c r="H56" s="408"/>
      <c r="I56" s="408">
        <v>0</v>
      </c>
      <c r="J56" s="410">
        <v>0</v>
      </c>
      <c r="K56" s="408"/>
      <c r="L56" s="402">
        <v>-18000</v>
      </c>
      <c r="M56" s="402">
        <v>-18000</v>
      </c>
      <c r="N56" s="402">
        <v>0</v>
      </c>
      <c r="O56" s="408"/>
    </row>
    <row r="57" spans="1:15" ht="21" customHeight="1">
      <c r="A57" s="382">
        <v>5</v>
      </c>
      <c r="B57" s="401" t="s">
        <v>1105</v>
      </c>
      <c r="C57" s="401">
        <v>316611</v>
      </c>
      <c r="D57" s="403">
        <v>204521</v>
      </c>
      <c r="E57" s="401">
        <v>112090</v>
      </c>
      <c r="F57" s="401"/>
      <c r="G57" s="401"/>
      <c r="H57" s="401"/>
      <c r="I57" s="401">
        <v>415235</v>
      </c>
      <c r="J57" s="403">
        <v>283627</v>
      </c>
      <c r="K57" s="401">
        <v>131608</v>
      </c>
      <c r="L57" s="398">
        <v>98624</v>
      </c>
      <c r="M57" s="398">
        <v>79106</v>
      </c>
      <c r="N57" s="398">
        <v>19518</v>
      </c>
      <c r="O57" s="398"/>
    </row>
    <row r="58" spans="1:15" s="406" customFormat="1" ht="21" customHeight="1">
      <c r="A58" s="386"/>
      <c r="B58" s="408" t="s">
        <v>1106</v>
      </c>
      <c r="C58" s="408">
        <v>6000</v>
      </c>
      <c r="D58" s="410">
        <v>6000</v>
      </c>
      <c r="E58" s="408"/>
      <c r="F58" s="408"/>
      <c r="G58" s="408"/>
      <c r="H58" s="408"/>
      <c r="I58" s="408">
        <v>10000</v>
      </c>
      <c r="J58" s="410">
        <v>10000</v>
      </c>
      <c r="K58" s="408"/>
      <c r="L58" s="402">
        <v>4000</v>
      </c>
      <c r="M58" s="402">
        <v>4000</v>
      </c>
      <c r="N58" s="402">
        <v>0</v>
      </c>
      <c r="O58" s="402"/>
    </row>
    <row r="59" spans="1:15" s="406" customFormat="1" ht="21.75" hidden="1" customHeight="1">
      <c r="A59" s="386"/>
      <c r="B59" s="404"/>
      <c r="C59" s="408"/>
      <c r="D59" s="410"/>
      <c r="E59" s="408"/>
      <c r="F59" s="408"/>
      <c r="G59" s="408"/>
      <c r="H59" s="408"/>
      <c r="I59" s="408"/>
      <c r="J59" s="410"/>
      <c r="K59" s="408"/>
      <c r="L59" s="402"/>
      <c r="M59" s="402"/>
      <c r="N59" s="402"/>
      <c r="O59" s="402"/>
    </row>
    <row r="60" spans="1:15" s="406" customFormat="1" ht="21.75" customHeight="1">
      <c r="A60" s="386"/>
      <c r="B60" s="404" t="s">
        <v>1107</v>
      </c>
      <c r="C60" s="408">
        <v>15000</v>
      </c>
      <c r="D60" s="410">
        <v>15000</v>
      </c>
      <c r="E60" s="408"/>
      <c r="F60" s="408"/>
      <c r="G60" s="408"/>
      <c r="H60" s="408"/>
      <c r="I60" s="408">
        <v>15000</v>
      </c>
      <c r="J60" s="410">
        <v>15000</v>
      </c>
      <c r="K60" s="408"/>
      <c r="L60" s="402">
        <v>0</v>
      </c>
      <c r="M60" s="402">
        <v>0</v>
      </c>
      <c r="N60" s="402">
        <v>0</v>
      </c>
      <c r="O60" s="402"/>
    </row>
    <row r="61" spans="1:15" s="406" customFormat="1" ht="21.75" customHeight="1">
      <c r="A61" s="386"/>
      <c r="B61" s="404" t="s">
        <v>1108</v>
      </c>
      <c r="C61" s="408">
        <v>20000</v>
      </c>
      <c r="D61" s="410">
        <v>20000</v>
      </c>
      <c r="E61" s="408"/>
      <c r="F61" s="408"/>
      <c r="G61" s="408"/>
      <c r="H61" s="408"/>
      <c r="I61" s="408">
        <v>21000</v>
      </c>
      <c r="J61" s="410">
        <v>21000</v>
      </c>
      <c r="K61" s="408"/>
      <c r="L61" s="402">
        <v>1000</v>
      </c>
      <c r="M61" s="402">
        <v>1000</v>
      </c>
      <c r="N61" s="402">
        <v>0</v>
      </c>
      <c r="O61" s="402"/>
    </row>
    <row r="62" spans="1:15" s="406" customFormat="1" ht="21.75" customHeight="1">
      <c r="A62" s="386"/>
      <c r="B62" s="404" t="s">
        <v>1109</v>
      </c>
      <c r="C62" s="408">
        <v>46000</v>
      </c>
      <c r="D62" s="410">
        <v>46000</v>
      </c>
      <c r="E62" s="408"/>
      <c r="F62" s="408"/>
      <c r="G62" s="408"/>
      <c r="H62" s="408"/>
      <c r="I62" s="408">
        <v>65000</v>
      </c>
      <c r="J62" s="410">
        <v>65000</v>
      </c>
      <c r="K62" s="408"/>
      <c r="L62" s="402">
        <v>19000</v>
      </c>
      <c r="M62" s="402">
        <v>19000</v>
      </c>
      <c r="N62" s="402">
        <v>0</v>
      </c>
      <c r="O62" s="402"/>
    </row>
    <row r="63" spans="1:15" ht="21.75" customHeight="1">
      <c r="A63" s="382">
        <v>6</v>
      </c>
      <c r="B63" s="401" t="s">
        <v>1110</v>
      </c>
      <c r="C63" s="401">
        <v>739905</v>
      </c>
      <c r="D63" s="403">
        <v>88879</v>
      </c>
      <c r="E63" s="401">
        <v>651026</v>
      </c>
      <c r="F63" s="401">
        <v>808921.12000000011</v>
      </c>
      <c r="G63" s="401"/>
      <c r="H63" s="401"/>
      <c r="I63" s="401">
        <v>815712</v>
      </c>
      <c r="J63" s="403">
        <v>108860</v>
      </c>
      <c r="K63" s="401">
        <v>706852</v>
      </c>
      <c r="L63" s="398">
        <v>75807</v>
      </c>
      <c r="M63" s="398">
        <v>19981</v>
      </c>
      <c r="N63" s="398">
        <v>55826</v>
      </c>
      <c r="O63" s="398">
        <v>815712</v>
      </c>
    </row>
    <row r="64" spans="1:15" s="406" customFormat="1" ht="21.75" customHeight="1">
      <c r="A64" s="386"/>
      <c r="B64" s="408" t="s">
        <v>1111</v>
      </c>
      <c r="C64" s="408">
        <v>23879</v>
      </c>
      <c r="D64" s="410">
        <v>23879</v>
      </c>
      <c r="E64" s="408"/>
      <c r="F64" s="408"/>
      <c r="G64" s="408"/>
      <c r="H64" s="408"/>
      <c r="I64" s="408">
        <v>22560</v>
      </c>
      <c r="J64" s="410">
        <v>22560</v>
      </c>
      <c r="K64" s="408"/>
      <c r="L64" s="402">
        <v>-1319</v>
      </c>
      <c r="M64" s="402">
        <v>-1319</v>
      </c>
      <c r="N64" s="402">
        <v>0</v>
      </c>
      <c r="O64" s="402"/>
    </row>
    <row r="65" spans="1:15" ht="21" customHeight="1">
      <c r="A65" s="382">
        <v>7</v>
      </c>
      <c r="B65" s="401" t="s">
        <v>1112</v>
      </c>
      <c r="C65" s="401">
        <v>1319055</v>
      </c>
      <c r="D65" s="401">
        <v>695105</v>
      </c>
      <c r="E65" s="401">
        <v>623950</v>
      </c>
      <c r="F65" s="401"/>
      <c r="G65" s="401"/>
      <c r="H65" s="401"/>
      <c r="I65" s="401">
        <v>1725574</v>
      </c>
      <c r="J65" s="401">
        <v>940709</v>
      </c>
      <c r="K65" s="401">
        <v>784865</v>
      </c>
      <c r="L65" s="398">
        <v>406519</v>
      </c>
      <c r="M65" s="398">
        <v>245604</v>
      </c>
      <c r="N65" s="398">
        <v>160915</v>
      </c>
      <c r="O65" s="398"/>
    </row>
    <row r="66" spans="1:15" s="406" customFormat="1" ht="21" customHeight="1">
      <c r="A66" s="386"/>
      <c r="B66" s="404" t="s">
        <v>1113</v>
      </c>
      <c r="C66" s="408">
        <v>77481</v>
      </c>
      <c r="D66" s="410">
        <v>77481</v>
      </c>
      <c r="E66" s="408"/>
      <c r="F66" s="408"/>
      <c r="G66" s="408"/>
      <c r="H66" s="408"/>
      <c r="I66" s="408">
        <v>112373</v>
      </c>
      <c r="J66" s="410">
        <v>112373</v>
      </c>
      <c r="K66" s="408"/>
      <c r="L66" s="402">
        <v>34892</v>
      </c>
      <c r="M66" s="402">
        <v>34892</v>
      </c>
      <c r="N66" s="402">
        <v>0</v>
      </c>
      <c r="O66" s="408"/>
    </row>
    <row r="67" spans="1:15" s="406" customFormat="1" ht="21" hidden="1" customHeight="1">
      <c r="A67" s="386"/>
      <c r="B67" s="404" t="s">
        <v>1114</v>
      </c>
      <c r="C67" s="408">
        <v>0</v>
      </c>
      <c r="D67" s="410">
        <v>0</v>
      </c>
      <c r="E67" s="408"/>
      <c r="F67" s="408"/>
      <c r="G67" s="408"/>
      <c r="H67" s="408"/>
      <c r="I67" s="408" t="e">
        <v>#REF!</v>
      </c>
      <c r="J67" s="410" t="e">
        <v>#REF!</v>
      </c>
      <c r="K67" s="408"/>
      <c r="L67" s="402" t="e">
        <v>#REF!</v>
      </c>
      <c r="M67" s="402" t="e">
        <v>#REF!</v>
      </c>
      <c r="N67" s="402">
        <v>0</v>
      </c>
      <c r="O67" s="408"/>
    </row>
    <row r="68" spans="1:15" s="406" customFormat="1" ht="44.25" customHeight="1">
      <c r="A68" s="386"/>
      <c r="B68" s="404" t="s">
        <v>1115</v>
      </c>
      <c r="C68" s="408">
        <v>30000</v>
      </c>
      <c r="D68" s="410">
        <v>30000</v>
      </c>
      <c r="E68" s="408"/>
      <c r="F68" s="408"/>
      <c r="G68" s="408"/>
      <c r="H68" s="408"/>
      <c r="I68" s="408">
        <v>60000</v>
      </c>
      <c r="J68" s="410">
        <v>60000</v>
      </c>
      <c r="K68" s="408"/>
      <c r="L68" s="402">
        <v>30000</v>
      </c>
      <c r="M68" s="402">
        <v>30000</v>
      </c>
      <c r="N68" s="402">
        <v>0</v>
      </c>
      <c r="O68" s="408"/>
    </row>
    <row r="69" spans="1:15" s="406" customFormat="1" ht="21" customHeight="1">
      <c r="A69" s="386"/>
      <c r="B69" s="404" t="s">
        <v>1116</v>
      </c>
      <c r="C69" s="408">
        <v>150000</v>
      </c>
      <c r="D69" s="410">
        <v>150000</v>
      </c>
      <c r="E69" s="408"/>
      <c r="F69" s="408"/>
      <c r="G69" s="408"/>
      <c r="H69" s="408"/>
      <c r="I69" s="408">
        <v>140000</v>
      </c>
      <c r="J69" s="410">
        <v>140000</v>
      </c>
      <c r="K69" s="408"/>
      <c r="L69" s="402">
        <v>-10000</v>
      </c>
      <c r="M69" s="402">
        <v>-10000</v>
      </c>
      <c r="N69" s="402">
        <v>0</v>
      </c>
      <c r="O69" s="408"/>
    </row>
    <row r="70" spans="1:15" s="406" customFormat="1" ht="67.5" customHeight="1">
      <c r="A70" s="386"/>
      <c r="B70" s="404" t="s">
        <v>1117</v>
      </c>
      <c r="C70" s="408">
        <v>293410</v>
      </c>
      <c r="D70" s="410">
        <v>293410</v>
      </c>
      <c r="E70" s="408">
        <v>0</v>
      </c>
      <c r="F70" s="408"/>
      <c r="G70" s="408"/>
      <c r="H70" s="408"/>
      <c r="I70" s="408">
        <v>360000</v>
      </c>
      <c r="J70" s="410">
        <v>360000</v>
      </c>
      <c r="K70" s="408">
        <v>0</v>
      </c>
      <c r="L70" s="402">
        <v>66590</v>
      </c>
      <c r="M70" s="402">
        <v>66590</v>
      </c>
      <c r="N70" s="402">
        <v>0</v>
      </c>
      <c r="O70" s="408"/>
    </row>
    <row r="71" spans="1:15" s="406" customFormat="1" ht="28.5" customHeight="1">
      <c r="A71" s="382">
        <v>8</v>
      </c>
      <c r="B71" s="401" t="s">
        <v>1118</v>
      </c>
      <c r="C71" s="401">
        <v>2271261</v>
      </c>
      <c r="D71" s="403">
        <v>774665</v>
      </c>
      <c r="E71" s="401">
        <v>1496596</v>
      </c>
      <c r="F71" s="401"/>
      <c r="G71" s="401"/>
      <c r="H71" s="401"/>
      <c r="I71" s="401">
        <v>2579914</v>
      </c>
      <c r="J71" s="403">
        <v>863628</v>
      </c>
      <c r="K71" s="401">
        <v>1716286</v>
      </c>
      <c r="L71" s="398">
        <v>323653</v>
      </c>
      <c r="M71" s="398">
        <v>103963</v>
      </c>
      <c r="N71" s="398">
        <v>219690</v>
      </c>
      <c r="O71" s="398"/>
    </row>
    <row r="72" spans="1:15" ht="21" customHeight="1">
      <c r="A72" s="386"/>
      <c r="B72" s="404" t="s">
        <v>1119</v>
      </c>
      <c r="C72" s="408">
        <v>20000</v>
      </c>
      <c r="D72" s="410">
        <v>20000</v>
      </c>
      <c r="E72" s="408"/>
      <c r="F72" s="408"/>
      <c r="G72" s="408"/>
      <c r="H72" s="408"/>
      <c r="I72" s="408">
        <v>30000</v>
      </c>
      <c r="J72" s="410">
        <v>30000</v>
      </c>
      <c r="K72" s="410"/>
      <c r="L72" s="402">
        <v>15000</v>
      </c>
      <c r="M72" s="402">
        <v>15000</v>
      </c>
      <c r="N72" s="402"/>
      <c r="O72" s="402"/>
    </row>
    <row r="73" spans="1:15" s="406" customFormat="1" ht="22.5" customHeight="1">
      <c r="A73" s="386"/>
      <c r="B73" s="408" t="s">
        <v>1120</v>
      </c>
      <c r="C73" s="408">
        <v>10440</v>
      </c>
      <c r="D73" s="410">
        <v>10440</v>
      </c>
      <c r="E73" s="408"/>
      <c r="F73" s="408"/>
      <c r="G73" s="408"/>
      <c r="H73" s="408"/>
      <c r="I73" s="408">
        <v>10731</v>
      </c>
      <c r="J73" s="410">
        <v>10731</v>
      </c>
      <c r="K73" s="410"/>
      <c r="L73" s="402">
        <v>291</v>
      </c>
      <c r="M73" s="402">
        <v>291</v>
      </c>
      <c r="N73" s="402"/>
      <c r="O73" s="402"/>
    </row>
    <row r="74" spans="1:15" s="406" customFormat="1" ht="21" customHeight="1">
      <c r="A74" s="386"/>
      <c r="B74" s="408" t="s">
        <v>1121</v>
      </c>
      <c r="C74" s="408">
        <v>5000</v>
      </c>
      <c r="D74" s="410">
        <v>5000</v>
      </c>
      <c r="E74" s="408"/>
      <c r="F74" s="408"/>
      <c r="G74" s="408"/>
      <c r="H74" s="408"/>
      <c r="I74" s="408">
        <v>5000</v>
      </c>
      <c r="J74" s="410">
        <v>5000</v>
      </c>
      <c r="K74" s="410"/>
      <c r="L74" s="402">
        <v>0</v>
      </c>
      <c r="M74" s="402">
        <v>0</v>
      </c>
      <c r="N74" s="402"/>
      <c r="O74" s="402"/>
    </row>
    <row r="75" spans="1:15" s="406" customFormat="1" ht="21" customHeight="1">
      <c r="A75" s="382">
        <v>9</v>
      </c>
      <c r="B75" s="401" t="s">
        <v>1122</v>
      </c>
      <c r="C75" s="401">
        <v>585841</v>
      </c>
      <c r="D75" s="403">
        <v>253339</v>
      </c>
      <c r="E75" s="401">
        <v>332502</v>
      </c>
      <c r="F75" s="401"/>
      <c r="G75" s="401"/>
      <c r="H75" s="401"/>
      <c r="I75" s="401">
        <v>667135</v>
      </c>
      <c r="J75" s="403">
        <v>305541</v>
      </c>
      <c r="K75" s="401">
        <v>361594</v>
      </c>
      <c r="L75" s="398">
        <v>81294</v>
      </c>
      <c r="M75" s="398">
        <v>52202</v>
      </c>
      <c r="N75" s="398">
        <v>29092</v>
      </c>
      <c r="O75" s="398"/>
    </row>
    <row r="76" spans="1:15" ht="21" customHeight="1">
      <c r="A76" s="382">
        <v>10</v>
      </c>
      <c r="B76" s="401" t="s">
        <v>711</v>
      </c>
      <c r="C76" s="422">
        <v>251532</v>
      </c>
      <c r="D76" s="423">
        <v>106088</v>
      </c>
      <c r="E76" s="401">
        <v>145444</v>
      </c>
      <c r="F76" s="422"/>
      <c r="G76" s="422"/>
      <c r="H76" s="422"/>
      <c r="I76" s="422">
        <v>272982</v>
      </c>
      <c r="J76" s="423">
        <v>115533</v>
      </c>
      <c r="K76" s="401">
        <v>157449</v>
      </c>
      <c r="L76" s="398">
        <v>23037</v>
      </c>
      <c r="M76" s="398">
        <v>10432</v>
      </c>
      <c r="N76" s="398">
        <v>12605</v>
      </c>
      <c r="O76" s="398"/>
    </row>
    <row r="77" spans="1:15" ht="33" hidden="1" customHeight="1">
      <c r="A77" s="382">
        <v>11</v>
      </c>
      <c r="B77" s="396" t="s">
        <v>1123</v>
      </c>
      <c r="C77" s="422"/>
      <c r="D77" s="423"/>
      <c r="E77" s="403"/>
      <c r="F77" s="423"/>
      <c r="G77" s="423"/>
      <c r="H77" s="423"/>
      <c r="I77" s="422"/>
      <c r="J77" s="423"/>
      <c r="K77" s="401"/>
      <c r="L77" s="398">
        <v>0</v>
      </c>
      <c r="M77" s="398">
        <v>0</v>
      </c>
      <c r="N77" s="398">
        <v>0</v>
      </c>
      <c r="O77" s="398"/>
    </row>
    <row r="78" spans="1:15" ht="33" customHeight="1">
      <c r="A78" s="382">
        <v>11</v>
      </c>
      <c r="B78" s="396" t="s">
        <v>1136</v>
      </c>
      <c r="C78" s="422"/>
      <c r="D78" s="423"/>
      <c r="E78" s="403"/>
      <c r="F78" s="423"/>
      <c r="G78" s="423"/>
      <c r="H78" s="423"/>
      <c r="I78" s="422">
        <v>2142189</v>
      </c>
      <c r="J78" s="423">
        <f>+I78</f>
        <v>2142189</v>
      </c>
      <c r="K78" s="401"/>
      <c r="L78" s="398"/>
      <c r="M78" s="398"/>
      <c r="N78" s="398"/>
      <c r="O78" s="398"/>
    </row>
    <row r="79" spans="1:15" s="393" customFormat="1" ht="21.75" customHeight="1">
      <c r="A79" s="390" t="s">
        <v>27</v>
      </c>
      <c r="B79" s="392" t="s">
        <v>1134</v>
      </c>
      <c r="C79" s="395">
        <v>672322</v>
      </c>
      <c r="D79" s="413">
        <v>371192</v>
      </c>
      <c r="E79" s="413">
        <v>301130</v>
      </c>
      <c r="F79" s="424">
        <v>609040</v>
      </c>
      <c r="G79" s="424">
        <v>668570</v>
      </c>
      <c r="H79" s="424">
        <v>59530</v>
      </c>
      <c r="I79" s="395">
        <v>545000</v>
      </c>
      <c r="J79" s="413">
        <v>286413</v>
      </c>
      <c r="K79" s="392">
        <v>258587</v>
      </c>
      <c r="L79" s="414">
        <v>-128522</v>
      </c>
      <c r="M79" s="414">
        <v>-86610</v>
      </c>
      <c r="N79" s="414">
        <v>-41912</v>
      </c>
      <c r="O79" s="414">
        <v>-124770</v>
      </c>
    </row>
    <row r="80" spans="1:15" s="393" customFormat="1" ht="24" hidden="1" customHeight="1">
      <c r="A80" s="390"/>
      <c r="B80" s="392" t="s">
        <v>1124</v>
      </c>
      <c r="C80" s="395"/>
      <c r="D80" s="413"/>
      <c r="E80" s="413"/>
      <c r="F80" s="424"/>
      <c r="G80" s="424"/>
      <c r="H80" s="424">
        <v>0</v>
      </c>
      <c r="I80" s="395"/>
      <c r="J80" s="413"/>
      <c r="K80" s="413"/>
      <c r="L80" s="414">
        <v>0</v>
      </c>
      <c r="M80" s="414">
        <v>0</v>
      </c>
      <c r="N80" s="414">
        <v>0</v>
      </c>
      <c r="O80" s="414">
        <v>0</v>
      </c>
    </row>
    <row r="81" spans="1:50" s="393" customFormat="1" ht="21.75" customHeight="1">
      <c r="A81" s="390" t="s">
        <v>142</v>
      </c>
      <c r="B81" s="392" t="s">
        <v>1125</v>
      </c>
      <c r="C81" s="395">
        <v>2054951</v>
      </c>
      <c r="D81" s="424">
        <v>2054951</v>
      </c>
      <c r="E81" s="413"/>
      <c r="F81" s="424">
        <v>1859307</v>
      </c>
      <c r="G81" s="424">
        <v>3566462</v>
      </c>
      <c r="H81" s="424">
        <v>1707155</v>
      </c>
      <c r="I81" s="395">
        <v>2621462</v>
      </c>
      <c r="J81" s="424">
        <v>2353031</v>
      </c>
      <c r="K81" s="392">
        <v>268431.41999999993</v>
      </c>
      <c r="L81" s="414">
        <v>566503</v>
      </c>
      <c r="M81" s="414">
        <v>298071.58000000007</v>
      </c>
      <c r="N81" s="414">
        <v>268431.41999999993</v>
      </c>
      <c r="O81" s="414">
        <v>-945008</v>
      </c>
    </row>
    <row r="82" spans="1:50" ht="45" customHeight="1">
      <c r="A82" s="382"/>
      <c r="B82" s="425" t="s">
        <v>755</v>
      </c>
      <c r="C82" s="426">
        <v>1450000</v>
      </c>
      <c r="D82" s="423">
        <v>1450000</v>
      </c>
      <c r="E82" s="403"/>
      <c r="F82" s="423"/>
      <c r="G82" s="423"/>
      <c r="H82" s="423"/>
      <c r="I82" s="423">
        <v>1149109</v>
      </c>
      <c r="J82" s="423">
        <v>1149109</v>
      </c>
      <c r="K82" s="427"/>
      <c r="L82" s="398"/>
      <c r="M82" s="398"/>
      <c r="N82" s="398"/>
      <c r="O82" s="398"/>
    </row>
    <row r="83" spans="1:50" s="393" customFormat="1" ht="21.75" customHeight="1">
      <c r="A83" s="390" t="s">
        <v>141</v>
      </c>
      <c r="B83" s="428" t="s">
        <v>1126</v>
      </c>
      <c r="C83" s="429">
        <v>46200</v>
      </c>
      <c r="D83" s="392">
        <v>46200</v>
      </c>
      <c r="E83" s="392"/>
      <c r="F83" s="392">
        <v>46200</v>
      </c>
      <c r="G83" s="392">
        <v>45600</v>
      </c>
      <c r="H83" s="392">
        <v>-600</v>
      </c>
      <c r="I83" s="392">
        <v>44693</v>
      </c>
      <c r="J83" s="392">
        <v>44693</v>
      </c>
      <c r="K83" s="428"/>
      <c r="L83" s="414">
        <v>-1507</v>
      </c>
      <c r="M83" s="414">
        <v>-1507</v>
      </c>
      <c r="N83" s="414">
        <v>0</v>
      </c>
      <c r="O83" s="414">
        <v>-907</v>
      </c>
    </row>
    <row r="84" spans="1:50" s="393" customFormat="1" ht="21.75" customHeight="1">
      <c r="A84" s="390" t="s">
        <v>12</v>
      </c>
      <c r="B84" s="428" t="s">
        <v>1127</v>
      </c>
      <c r="C84" s="429">
        <v>1414158</v>
      </c>
      <c r="D84" s="429">
        <v>1414158</v>
      </c>
      <c r="E84" s="392"/>
      <c r="F84" s="429">
        <v>1414158</v>
      </c>
      <c r="G84" s="429">
        <v>1238274</v>
      </c>
      <c r="H84" s="429">
        <v>-175884</v>
      </c>
      <c r="I84" s="392">
        <v>1238274</v>
      </c>
      <c r="J84" s="392">
        <v>1238274</v>
      </c>
      <c r="K84" s="392"/>
      <c r="L84" s="414">
        <v>-175884</v>
      </c>
      <c r="M84" s="414">
        <v>-175884</v>
      </c>
      <c r="N84" s="414"/>
      <c r="O84" s="414"/>
    </row>
    <row r="85" spans="1:50" s="393" customFormat="1" ht="33.75" customHeight="1">
      <c r="A85" s="390" t="s">
        <v>14</v>
      </c>
      <c r="B85" s="430" t="s">
        <v>736</v>
      </c>
      <c r="C85" s="429">
        <v>1216160</v>
      </c>
      <c r="D85" s="392">
        <v>1216160</v>
      </c>
      <c r="E85" s="392"/>
      <c r="F85" s="392">
        <v>1216160</v>
      </c>
      <c r="G85" s="392">
        <v>1022900</v>
      </c>
      <c r="H85" s="392">
        <v>-193260</v>
      </c>
      <c r="I85" s="392">
        <v>1022900</v>
      </c>
      <c r="J85" s="392">
        <v>1022900</v>
      </c>
      <c r="K85" s="428"/>
      <c r="L85" s="414">
        <v>-193260</v>
      </c>
      <c r="M85" s="414">
        <v>-193260</v>
      </c>
      <c r="N85" s="414"/>
      <c r="O85" s="414"/>
    </row>
    <row r="86" spans="1:50" s="393" customFormat="1" ht="31.5" customHeight="1">
      <c r="A86" s="390" t="s">
        <v>19</v>
      </c>
      <c r="B86" s="430" t="s">
        <v>1128</v>
      </c>
      <c r="C86" s="429">
        <v>190300</v>
      </c>
      <c r="D86" s="392">
        <v>190300</v>
      </c>
      <c r="E86" s="392"/>
      <c r="F86" s="392">
        <v>190300</v>
      </c>
      <c r="G86" s="392">
        <v>207639</v>
      </c>
      <c r="H86" s="392">
        <v>17339</v>
      </c>
      <c r="I86" s="392">
        <v>207639</v>
      </c>
      <c r="J86" s="392">
        <v>207639</v>
      </c>
      <c r="K86" s="428"/>
      <c r="L86" s="414">
        <v>17339</v>
      </c>
      <c r="M86" s="414">
        <v>17339</v>
      </c>
      <c r="N86" s="414"/>
      <c r="O86" s="414"/>
    </row>
    <row r="87" spans="1:50" s="393" customFormat="1" ht="21.75" customHeight="1">
      <c r="A87" s="390" t="s">
        <v>23</v>
      </c>
      <c r="B87" s="430" t="s">
        <v>1129</v>
      </c>
      <c r="C87" s="429">
        <v>7698</v>
      </c>
      <c r="D87" s="392">
        <v>7698</v>
      </c>
      <c r="E87" s="392"/>
      <c r="F87" s="392">
        <v>7698</v>
      </c>
      <c r="G87" s="392">
        <v>7735</v>
      </c>
      <c r="H87" s="392">
        <v>37</v>
      </c>
      <c r="I87" s="392">
        <v>7735</v>
      </c>
      <c r="J87" s="392">
        <v>7735</v>
      </c>
      <c r="K87" s="428"/>
      <c r="L87" s="414">
        <v>37</v>
      </c>
      <c r="M87" s="414">
        <v>37</v>
      </c>
      <c r="N87" s="414"/>
      <c r="O87" s="414"/>
    </row>
    <row r="88" spans="1:50" s="432" customFormat="1" ht="16.5" customHeight="1">
      <c r="A88" s="390" t="s">
        <v>139</v>
      </c>
      <c r="B88" s="392" t="s">
        <v>756</v>
      </c>
      <c r="C88" s="431">
        <v>56421</v>
      </c>
      <c r="D88" s="392">
        <v>29150</v>
      </c>
      <c r="E88" s="392">
        <v>27271</v>
      </c>
      <c r="F88" s="392">
        <v>29150</v>
      </c>
      <c r="G88" s="401"/>
      <c r="H88" s="392">
        <v>-29150</v>
      </c>
      <c r="I88" s="431">
        <v>566093</v>
      </c>
      <c r="J88" s="431">
        <v>566093</v>
      </c>
      <c r="K88" s="392"/>
      <c r="L88" s="414">
        <v>509672</v>
      </c>
      <c r="M88" s="414">
        <v>536943</v>
      </c>
      <c r="N88" s="414">
        <v>-27271</v>
      </c>
      <c r="O88" s="392">
        <v>566093</v>
      </c>
      <c r="P88" s="433"/>
      <c r="AF88" s="433"/>
      <c r="AG88" s="433"/>
      <c r="AH88" s="433"/>
      <c r="AI88" s="433"/>
      <c r="AJ88" s="434"/>
      <c r="AU88" s="433"/>
      <c r="AV88" s="433"/>
      <c r="AW88" s="433"/>
      <c r="AX88" s="433"/>
    </row>
    <row r="89" spans="1:50" s="393" customFormat="1" hidden="1">
      <c r="A89" s="539"/>
      <c r="B89" s="435"/>
      <c r="C89" s="436"/>
      <c r="D89" s="436"/>
      <c r="E89" s="437"/>
      <c r="F89" s="436"/>
      <c r="G89" s="436"/>
      <c r="H89" s="436"/>
      <c r="I89" s="436"/>
      <c r="J89" s="436"/>
      <c r="K89" s="437"/>
      <c r="L89" s="436"/>
      <c r="M89" s="436"/>
      <c r="N89" s="437"/>
      <c r="O89" s="437"/>
    </row>
    <row r="90" spans="1:50" ht="10.5" customHeight="1">
      <c r="L90" s="372"/>
      <c r="M90" s="372"/>
      <c r="N90" s="372"/>
      <c r="O90" s="372"/>
    </row>
    <row r="91" spans="1:50" s="373" customFormat="1" hidden="1">
      <c r="A91" s="370"/>
      <c r="B91" s="373" t="s">
        <v>1130</v>
      </c>
      <c r="C91" s="373">
        <v>17878425</v>
      </c>
    </row>
    <row r="92" spans="1:50" s="373" customFormat="1" hidden="1">
      <c r="A92" s="370"/>
      <c r="B92" s="373" t="s">
        <v>1131</v>
      </c>
      <c r="C92" s="438">
        <v>466400</v>
      </c>
      <c r="J92" s="58"/>
    </row>
    <row r="93" spans="1:50" hidden="1">
      <c r="B93" s="373" t="s">
        <v>1132</v>
      </c>
      <c r="C93" s="438"/>
      <c r="L93" s="372"/>
      <c r="M93" s="372"/>
      <c r="N93" s="372"/>
      <c r="O93" s="372"/>
    </row>
    <row r="94" spans="1:50" hidden="1">
      <c r="B94" s="373" t="s">
        <v>1133</v>
      </c>
      <c r="C94" s="373">
        <v>17412025</v>
      </c>
      <c r="L94" s="372"/>
      <c r="M94" s="372"/>
      <c r="N94" s="372"/>
      <c r="O94" s="372"/>
    </row>
    <row r="95" spans="1:50" ht="13.5">
      <c r="B95" s="439"/>
      <c r="I95" s="440"/>
      <c r="J95" s="441"/>
      <c r="L95" s="372"/>
      <c r="M95" s="372"/>
      <c r="N95" s="372"/>
      <c r="O95" s="372"/>
    </row>
    <row r="96" spans="1:50">
      <c r="J96" s="440"/>
      <c r="L96" s="372"/>
      <c r="M96" s="372"/>
      <c r="N96" s="372"/>
      <c r="O96" s="372"/>
    </row>
    <row r="98" spans="10:15">
      <c r="J98" s="442"/>
      <c r="K98" s="442"/>
      <c r="L98" s="372"/>
      <c r="M98" s="372"/>
      <c r="N98" s="372"/>
      <c r="O98" s="372"/>
    </row>
  </sheetData>
  <mergeCells count="10">
    <mergeCell ref="B4:O4"/>
    <mergeCell ref="B5:O5"/>
    <mergeCell ref="A6:O6"/>
    <mergeCell ref="A9:A10"/>
    <mergeCell ref="B9:B10"/>
    <mergeCell ref="C9:E9"/>
    <mergeCell ref="F9:H9"/>
    <mergeCell ref="I9:K9"/>
    <mergeCell ref="L9:N9"/>
    <mergeCell ref="O9:O10"/>
  </mergeCells>
  <conditionalFormatting sqref="O32">
    <cfRule type="cellIs" dxfId="0" priority="1" stopIfTrue="1" operator="notEqual">
      <formula>0</formula>
    </cfRule>
  </conditionalFormatting>
  <pageMargins left="0.196850393700787" right="0.23622047244094499" top="0.39370078740157499" bottom="0.59055118110236204" header="0.31496062992126" footer="0.31496062992126"/>
  <pageSetup paperSize="9" scale="95" fitToWidth="0" fitToHeight="0" orientation="portrait" r:id="rId1"/>
  <headerFooter alignWithMargins="0">
    <oddFooter>&amp;CTrang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0"/>
  <sheetViews>
    <sheetView topLeftCell="A7" workbookViewId="0">
      <selection activeCell="E5" sqref="E5"/>
    </sheetView>
  </sheetViews>
  <sheetFormatPr defaultColWidth="8.85546875" defaultRowHeight="15"/>
  <cols>
    <col min="1" max="1" width="6.28515625" customWidth="1"/>
    <col min="2" max="2" width="47.42578125" customWidth="1"/>
    <col min="3" max="5" width="12.85546875" customWidth="1"/>
  </cols>
  <sheetData>
    <row r="1" spans="1:5" ht="15.75">
      <c r="E1" s="59" t="s">
        <v>244</v>
      </c>
    </row>
    <row r="2" spans="1:5" ht="41.25" customHeight="1">
      <c r="A2" s="1052" t="s">
        <v>243</v>
      </c>
      <c r="B2" s="1052"/>
      <c r="C2" s="1052"/>
      <c r="D2" s="1052"/>
      <c r="E2" s="1052"/>
    </row>
    <row r="3" spans="1:5" ht="15.75">
      <c r="A3" s="1071" t="str">
        <f>'B15-ND31-ok'!A3:H3</f>
        <v>(Kèm theo Nghị quyết số 222/2019/NQ-HĐND ngày 07 tháng 12 năm 2019 của Hội đồng nhân dân tỉnh)</v>
      </c>
      <c r="B3" s="1072"/>
      <c r="C3" s="1072"/>
      <c r="D3" s="1072"/>
      <c r="E3" s="1072"/>
    </row>
    <row r="4" spans="1:5" ht="15.75">
      <c r="A4" s="84"/>
      <c r="B4" s="83"/>
      <c r="C4" s="83"/>
      <c r="D4" s="83"/>
      <c r="E4" s="83"/>
    </row>
    <row r="5" spans="1:5" ht="15.75">
      <c r="E5" s="60" t="s">
        <v>2</v>
      </c>
    </row>
    <row r="6" spans="1:5" ht="15.75" customHeight="1">
      <c r="A6" s="1067" t="s">
        <v>3</v>
      </c>
      <c r="B6" s="1067" t="s">
        <v>58</v>
      </c>
      <c r="C6" s="1067" t="s">
        <v>242</v>
      </c>
      <c r="D6" s="1069" t="s">
        <v>182</v>
      </c>
      <c r="E6" s="1070"/>
    </row>
    <row r="7" spans="1:5" ht="57" customHeight="1">
      <c r="A7" s="1068"/>
      <c r="B7" s="1068"/>
      <c r="C7" s="1068"/>
      <c r="D7" s="61" t="s">
        <v>241</v>
      </c>
      <c r="E7" s="61" t="s">
        <v>240</v>
      </c>
    </row>
    <row r="8" spans="1:5" ht="15.75">
      <c r="A8" s="62" t="s">
        <v>11</v>
      </c>
      <c r="B8" s="62" t="s">
        <v>12</v>
      </c>
      <c r="C8" s="62" t="s">
        <v>239</v>
      </c>
      <c r="D8" s="62">
        <v>2</v>
      </c>
      <c r="E8" s="62">
        <v>3</v>
      </c>
    </row>
    <row r="9" spans="1:5" s="78" customFormat="1" ht="15.75">
      <c r="A9" s="63"/>
      <c r="B9" s="64" t="s">
        <v>157</v>
      </c>
      <c r="C9" s="69">
        <v>29156785.175999999</v>
      </c>
      <c r="D9" s="69">
        <v>16264536.755999999</v>
      </c>
      <c r="E9" s="69">
        <v>12892248.42</v>
      </c>
    </row>
    <row r="10" spans="1:5" s="68" customFormat="1" ht="15.75">
      <c r="A10" s="66"/>
      <c r="B10" s="80" t="s">
        <v>753</v>
      </c>
      <c r="C10" s="79">
        <v>29051785.175999999</v>
      </c>
      <c r="D10" s="79">
        <v>16264536.755999999</v>
      </c>
      <c r="E10" s="79">
        <v>12787248.42</v>
      </c>
    </row>
    <row r="11" spans="1:5" s="68" customFormat="1" ht="15.75">
      <c r="A11" s="66"/>
      <c r="B11" s="80" t="s">
        <v>754</v>
      </c>
      <c r="C11" s="79">
        <v>105000</v>
      </c>
      <c r="D11" s="79">
        <v>0</v>
      </c>
      <c r="E11" s="79">
        <v>105000</v>
      </c>
    </row>
    <row r="12" spans="1:5" s="78" customFormat="1" ht="15.75">
      <c r="A12" s="63" t="s">
        <v>11</v>
      </c>
      <c r="B12" s="64" t="s">
        <v>156</v>
      </c>
      <c r="C12" s="69">
        <v>27352418.175999999</v>
      </c>
      <c r="D12" s="69">
        <v>14460169.755999999</v>
      </c>
      <c r="E12" s="69">
        <v>12892248.42</v>
      </c>
    </row>
    <row r="13" spans="1:5" s="78" customFormat="1" ht="15.75">
      <c r="A13" s="63" t="s">
        <v>14</v>
      </c>
      <c r="B13" s="64" t="s">
        <v>238</v>
      </c>
      <c r="C13" s="69">
        <v>11670564</v>
      </c>
      <c r="D13" s="69">
        <v>6961444</v>
      </c>
      <c r="E13" s="69">
        <v>4709120</v>
      </c>
    </row>
    <row r="14" spans="1:5" s="78" customFormat="1" ht="15.75" hidden="1" customHeight="1">
      <c r="A14" s="63">
        <v>1</v>
      </c>
      <c r="B14" s="64" t="s">
        <v>154</v>
      </c>
      <c r="C14" s="81"/>
      <c r="D14" s="81"/>
      <c r="E14" s="81"/>
    </row>
    <row r="15" spans="1:5" s="78" customFormat="1" ht="15.75" hidden="1" customHeight="1">
      <c r="A15" s="63"/>
      <c r="B15" s="82" t="s">
        <v>237</v>
      </c>
      <c r="C15" s="81"/>
      <c r="D15" s="81"/>
      <c r="E15" s="81"/>
    </row>
    <row r="16" spans="1:5" s="78" customFormat="1" ht="15.75" hidden="1" customHeight="1">
      <c r="A16" s="63" t="s">
        <v>16</v>
      </c>
      <c r="B16" s="82" t="s">
        <v>145</v>
      </c>
      <c r="C16" s="81"/>
      <c r="D16" s="81"/>
      <c r="E16" s="81"/>
    </row>
    <row r="17" spans="1:5" s="78" customFormat="1" ht="15.75" hidden="1" customHeight="1">
      <c r="A17" s="63" t="s">
        <v>16</v>
      </c>
      <c r="B17" s="82" t="s">
        <v>144</v>
      </c>
      <c r="C17" s="81"/>
      <c r="D17" s="81"/>
      <c r="E17" s="81"/>
    </row>
    <row r="18" spans="1:5" s="78" customFormat="1" ht="15.75" hidden="1" customHeight="1">
      <c r="A18" s="63"/>
      <c r="B18" s="82" t="s">
        <v>151</v>
      </c>
      <c r="C18" s="81"/>
      <c r="D18" s="81"/>
      <c r="E18" s="81"/>
    </row>
    <row r="19" spans="1:5" s="78" customFormat="1" ht="15.75" hidden="1" customHeight="1">
      <c r="A19" s="63" t="s">
        <v>16</v>
      </c>
      <c r="B19" s="82" t="s">
        <v>236</v>
      </c>
      <c r="C19" s="81"/>
      <c r="D19" s="81"/>
      <c r="E19" s="81"/>
    </row>
    <row r="20" spans="1:5" s="78" customFormat="1" ht="15.75" hidden="1" customHeight="1">
      <c r="A20" s="63" t="s">
        <v>16</v>
      </c>
      <c r="B20" s="82" t="s">
        <v>235</v>
      </c>
      <c r="C20" s="81"/>
      <c r="D20" s="81"/>
      <c r="E20" s="81"/>
    </row>
    <row r="21" spans="1:5" s="78" customFormat="1" ht="63" hidden="1" customHeight="1">
      <c r="A21" s="63">
        <v>2</v>
      </c>
      <c r="B21" s="64" t="s">
        <v>148</v>
      </c>
      <c r="C21" s="81"/>
      <c r="D21" s="81"/>
      <c r="E21" s="81"/>
    </row>
    <row r="22" spans="1:5" s="78" customFormat="1" ht="15.75" hidden="1" customHeight="1">
      <c r="A22" s="63">
        <v>3</v>
      </c>
      <c r="B22" s="64" t="s">
        <v>147</v>
      </c>
      <c r="C22" s="81"/>
      <c r="D22" s="81"/>
      <c r="E22" s="81"/>
    </row>
    <row r="23" spans="1:5" s="78" customFormat="1" ht="15.75">
      <c r="A23" s="63" t="s">
        <v>19</v>
      </c>
      <c r="B23" s="64" t="s">
        <v>31</v>
      </c>
      <c r="C23" s="69">
        <v>15680195</v>
      </c>
      <c r="D23" s="69">
        <v>8024716</v>
      </c>
      <c r="E23" s="69">
        <v>7655479</v>
      </c>
    </row>
    <row r="24" spans="1:5" ht="15.75">
      <c r="A24" s="65"/>
      <c r="B24" s="67" t="s">
        <v>146</v>
      </c>
      <c r="C24" s="65"/>
      <c r="D24" s="65"/>
      <c r="E24" s="65"/>
    </row>
    <row r="25" spans="1:5" ht="15.75">
      <c r="A25" s="65">
        <v>1</v>
      </c>
      <c r="B25" s="67" t="s">
        <v>145</v>
      </c>
      <c r="C25" s="70">
        <v>4628348</v>
      </c>
      <c r="D25" s="70">
        <v>1587788</v>
      </c>
      <c r="E25" s="70">
        <v>3040560</v>
      </c>
    </row>
    <row r="26" spans="1:5" ht="15.75">
      <c r="A26" s="65">
        <v>2</v>
      </c>
      <c r="B26" s="67" t="s">
        <v>144</v>
      </c>
      <c r="C26" s="70">
        <v>1013265</v>
      </c>
      <c r="D26" s="70">
        <v>1013265</v>
      </c>
      <c r="E26" s="70">
        <v>0</v>
      </c>
    </row>
    <row r="27" spans="1:5" s="78" customFormat="1" ht="15.75">
      <c r="A27" s="63" t="s">
        <v>23</v>
      </c>
      <c r="B27" s="64" t="s">
        <v>234</v>
      </c>
      <c r="C27" s="69">
        <v>45300</v>
      </c>
      <c r="D27" s="69">
        <v>45300</v>
      </c>
      <c r="E27" s="69">
        <v>0</v>
      </c>
    </row>
    <row r="28" spans="1:5" s="78" customFormat="1" ht="15.75">
      <c r="A28" s="63" t="s">
        <v>25</v>
      </c>
      <c r="B28" s="64" t="s">
        <v>143</v>
      </c>
      <c r="C28" s="69">
        <v>1600</v>
      </c>
      <c r="D28" s="69">
        <v>1600</v>
      </c>
      <c r="E28" s="69">
        <v>0</v>
      </c>
    </row>
    <row r="29" spans="1:5" s="78" customFormat="1" ht="15.75">
      <c r="A29" s="63" t="s">
        <v>27</v>
      </c>
      <c r="B29" s="64" t="s">
        <v>35</v>
      </c>
      <c r="C29" s="69">
        <v>543800</v>
      </c>
      <c r="D29" s="69">
        <v>284582</v>
      </c>
      <c r="E29" s="69">
        <v>259218</v>
      </c>
    </row>
    <row r="30" spans="1:5" s="78" customFormat="1" ht="15.75">
      <c r="A30" s="63" t="s">
        <v>142</v>
      </c>
      <c r="B30" s="64" t="s">
        <v>36</v>
      </c>
      <c r="C30" s="69">
        <v>2621454</v>
      </c>
      <c r="D30" s="69">
        <v>2353022.58</v>
      </c>
      <c r="E30" s="69">
        <v>268431.41999999993</v>
      </c>
    </row>
    <row r="31" spans="1:5" s="68" customFormat="1" ht="63">
      <c r="A31" s="66"/>
      <c r="B31" s="80" t="s">
        <v>755</v>
      </c>
      <c r="C31" s="79">
        <v>1149488</v>
      </c>
      <c r="D31" s="79">
        <v>1149488</v>
      </c>
      <c r="E31" s="79">
        <v>0</v>
      </c>
    </row>
    <row r="32" spans="1:5" s="78" customFormat="1" ht="15.75">
      <c r="A32" s="63" t="s">
        <v>12</v>
      </c>
      <c r="B32" s="64" t="s">
        <v>140</v>
      </c>
      <c r="C32" s="69">
        <v>1238274</v>
      </c>
      <c r="D32" s="69">
        <v>1238274</v>
      </c>
      <c r="E32" s="69"/>
    </row>
    <row r="33" spans="1:5" ht="15.75">
      <c r="A33" s="63" t="s">
        <v>14</v>
      </c>
      <c r="B33" s="64" t="s">
        <v>39</v>
      </c>
      <c r="C33" s="70">
        <v>1230539</v>
      </c>
      <c r="D33" s="70">
        <v>1230539</v>
      </c>
      <c r="E33" s="65"/>
    </row>
    <row r="34" spans="1:5" ht="15.75">
      <c r="A34" s="63" t="s">
        <v>19</v>
      </c>
      <c r="B34" s="64" t="s">
        <v>233</v>
      </c>
      <c r="C34" s="70">
        <v>7735</v>
      </c>
      <c r="D34" s="70">
        <v>7735</v>
      </c>
      <c r="E34" s="65"/>
    </row>
    <row r="35" spans="1:5" ht="15.75" hidden="1">
      <c r="A35" s="63" t="s">
        <v>139</v>
      </c>
      <c r="B35" s="64"/>
      <c r="C35" s="69"/>
      <c r="D35" s="69"/>
      <c r="E35" s="69"/>
    </row>
    <row r="36" spans="1:5" ht="15.75" hidden="1">
      <c r="A36" s="71" t="s">
        <v>176</v>
      </c>
      <c r="B36" s="72"/>
      <c r="C36" s="72"/>
      <c r="D36" s="72"/>
      <c r="E36" s="72"/>
    </row>
    <row r="37" spans="1:5" s="73" customFormat="1" ht="72.75" hidden="1" customHeight="1">
      <c r="A37" s="77" t="s">
        <v>51</v>
      </c>
      <c r="B37" s="77"/>
      <c r="C37" s="77"/>
      <c r="D37" s="77"/>
      <c r="E37" s="77"/>
    </row>
    <row r="38" spans="1:5" ht="45" hidden="1" customHeight="1">
      <c r="A38" s="77" t="s">
        <v>232</v>
      </c>
      <c r="B38" s="77"/>
      <c r="C38" s="77"/>
      <c r="D38" s="77"/>
      <c r="E38" s="77"/>
    </row>
    <row r="39" spans="1:5" ht="15.75">
      <c r="A39" s="63" t="s">
        <v>139</v>
      </c>
      <c r="B39" s="76" t="s">
        <v>756</v>
      </c>
      <c r="C39" s="69">
        <v>566093</v>
      </c>
      <c r="D39" s="69">
        <v>566093</v>
      </c>
      <c r="E39" s="69">
        <v>0</v>
      </c>
    </row>
    <row r="40" spans="1:5">
      <c r="A40" s="74"/>
      <c r="B40" s="74"/>
      <c r="C40" s="74"/>
      <c r="D40" s="74"/>
      <c r="E40" s="74"/>
    </row>
  </sheetData>
  <mergeCells count="6">
    <mergeCell ref="A2:E2"/>
    <mergeCell ref="C6:C7"/>
    <mergeCell ref="B6:B7"/>
    <mergeCell ref="A6:A7"/>
    <mergeCell ref="D6:E6"/>
    <mergeCell ref="A3:E3"/>
  </mergeCells>
  <pageMargins left="0.70866141732283505" right="0.70866141732283505" top="0.74803149606299202" bottom="0.74803149606299202" header="0.31496062992126" footer="0.31496062992126"/>
  <pageSetup paperSize="9" scale="92" orientation="portrait" r:id="rId1"/>
  <headerFooter>
    <oddFooter>&amp;CTrang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G493"/>
  <sheetViews>
    <sheetView topLeftCell="A430" zoomScaleNormal="100" workbookViewId="0">
      <selection activeCell="W454" sqref="W454"/>
    </sheetView>
  </sheetViews>
  <sheetFormatPr defaultColWidth="13" defaultRowHeight="12.75"/>
  <cols>
    <col min="1" max="1" width="5.5703125" style="86" customWidth="1"/>
    <col min="2" max="2" width="30.5703125" style="85" customWidth="1"/>
    <col min="3" max="3" width="9.5703125" style="85" hidden="1" customWidth="1"/>
    <col min="4" max="4" width="9.140625" style="85" hidden="1" customWidth="1"/>
    <col min="5" max="5" width="10.28515625" style="85" hidden="1" customWidth="1"/>
    <col min="6" max="6" width="8.42578125" style="85" hidden="1" customWidth="1"/>
    <col min="7" max="7" width="10.28515625" style="85" hidden="1" customWidth="1"/>
    <col min="8" max="8" width="9.85546875" style="85" hidden="1" customWidth="1"/>
    <col min="9" max="9" width="11.28515625" style="85" hidden="1" customWidth="1"/>
    <col min="10" max="10" width="11.28515625" style="87" hidden="1" customWidth="1"/>
    <col min="11" max="11" width="10.28515625" style="85" hidden="1" customWidth="1"/>
    <col min="12" max="12" width="8.42578125" style="85" hidden="1" customWidth="1"/>
    <col min="13" max="13" width="10.28515625" style="88" hidden="1" customWidth="1"/>
    <col min="14" max="14" width="9.85546875" style="87" hidden="1" customWidth="1"/>
    <col min="15" max="15" width="22.42578125" style="86" hidden="1" customWidth="1"/>
    <col min="16" max="16" width="12.140625" style="86" customWidth="1"/>
    <col min="17" max="17" width="10.42578125" style="86" customWidth="1"/>
    <col min="18" max="18" width="9.140625" style="86" customWidth="1"/>
    <col min="19" max="19" width="10.5703125" style="86" customWidth="1"/>
    <col min="20" max="29" width="12.5703125" style="86" customWidth="1"/>
    <col min="30" max="30" width="10.42578125" style="85" hidden="1" customWidth="1"/>
    <col min="31" max="32" width="13" style="85" hidden="1" customWidth="1"/>
    <col min="33" max="16384" width="13" style="85"/>
  </cols>
  <sheetData>
    <row r="1" spans="1:33" ht="13.5">
      <c r="N1" s="191" t="s">
        <v>728</v>
      </c>
      <c r="AC1" s="190" t="s">
        <v>727</v>
      </c>
    </row>
    <row r="2" spans="1:33" s="188" customFormat="1">
      <c r="A2" s="1084" t="s">
        <v>726</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89"/>
      <c r="AE2" s="189"/>
      <c r="AF2" s="189"/>
      <c r="AG2" s="189"/>
    </row>
    <row r="3" spans="1:33" ht="14.25" customHeight="1">
      <c r="A3" s="1083" t="str">
        <f>'B15-ND31-ok'!A3:H3</f>
        <v>(Kèm theo Nghị quyết số 222/2019/NQ-HĐND ngày 07 tháng 12 năm 2019 của Hội đồng nhân dân tỉnh)</v>
      </c>
      <c r="B3" s="1083"/>
      <c r="C3" s="1083"/>
      <c r="D3" s="1083"/>
      <c r="E3" s="1083"/>
      <c r="F3" s="1083"/>
      <c r="G3" s="1083"/>
      <c r="H3" s="1083"/>
      <c r="I3" s="1083"/>
      <c r="J3" s="1083"/>
      <c r="K3" s="1083"/>
      <c r="L3" s="1083"/>
      <c r="M3" s="1083"/>
      <c r="N3" s="1083"/>
      <c r="O3" s="1083"/>
      <c r="P3" s="1083"/>
      <c r="Q3" s="1083"/>
      <c r="R3" s="1083"/>
      <c r="S3" s="1083"/>
      <c r="T3" s="1083"/>
      <c r="U3" s="1083"/>
      <c r="V3" s="1083"/>
      <c r="W3" s="1083"/>
      <c r="X3" s="1083"/>
      <c r="Y3" s="1083"/>
      <c r="Z3" s="1083"/>
      <c r="AA3" s="1083"/>
      <c r="AB3" s="1083"/>
      <c r="AC3" s="1083"/>
    </row>
    <row r="5" spans="1:33">
      <c r="A5" s="187" t="s">
        <v>725</v>
      </c>
      <c r="C5" s="87"/>
      <c r="D5" s="87"/>
      <c r="E5" s="87"/>
      <c r="F5" s="87"/>
      <c r="G5" s="87"/>
      <c r="I5" s="186"/>
      <c r="J5" s="185">
        <v>-0.39745941897854209</v>
      </c>
      <c r="K5" s="185">
        <v>-1.2554391999728978</v>
      </c>
      <c r="L5" s="185">
        <v>-0.39745941880391911</v>
      </c>
      <c r="M5" s="185">
        <v>-0.38199999998323619</v>
      </c>
      <c r="N5" s="184"/>
      <c r="O5" s="183" t="s">
        <v>56</v>
      </c>
      <c r="P5" s="450"/>
      <c r="Q5" s="183"/>
      <c r="R5" s="183"/>
      <c r="S5" s="183"/>
      <c r="T5" s="183"/>
      <c r="U5" s="183"/>
      <c r="V5" s="183"/>
      <c r="W5" s="183"/>
      <c r="X5" s="183"/>
      <c r="Y5" s="183"/>
      <c r="Z5" s="183"/>
      <c r="AA5" s="183"/>
      <c r="AB5" s="183"/>
      <c r="AC5" s="183"/>
    </row>
    <row r="6" spans="1:33" s="182" customFormat="1" ht="18" customHeight="1">
      <c r="A6" s="1073" t="s">
        <v>3</v>
      </c>
      <c r="B6" s="1073" t="s">
        <v>58</v>
      </c>
      <c r="C6" s="1076" t="s">
        <v>724</v>
      </c>
      <c r="D6" s="1077"/>
      <c r="E6" s="1077"/>
      <c r="F6" s="1077"/>
      <c r="G6" s="1077"/>
      <c r="H6" s="1077"/>
      <c r="I6" s="1076" t="s">
        <v>62</v>
      </c>
      <c r="J6" s="1077"/>
      <c r="K6" s="1077"/>
      <c r="L6" s="1077"/>
      <c r="M6" s="1077"/>
      <c r="N6" s="1077"/>
      <c r="O6" s="1073" t="s">
        <v>723</v>
      </c>
      <c r="P6" s="1073" t="s">
        <v>181</v>
      </c>
      <c r="Q6" s="1073" t="s">
        <v>722</v>
      </c>
      <c r="R6" s="1073" t="s">
        <v>721</v>
      </c>
      <c r="S6" s="1073" t="s">
        <v>720</v>
      </c>
      <c r="T6" s="1073" t="s">
        <v>152</v>
      </c>
      <c r="U6" s="1073" t="s">
        <v>719</v>
      </c>
      <c r="V6" s="1073" t="s">
        <v>718</v>
      </c>
      <c r="W6" s="1073" t="s">
        <v>717</v>
      </c>
      <c r="X6" s="1073" t="s">
        <v>716</v>
      </c>
      <c r="Y6" s="1073" t="s">
        <v>715</v>
      </c>
      <c r="Z6" s="1073" t="s">
        <v>714</v>
      </c>
      <c r="AA6" s="1073" t="s">
        <v>713</v>
      </c>
      <c r="AB6" s="1073" t="s">
        <v>712</v>
      </c>
      <c r="AC6" s="1073" t="s">
        <v>711</v>
      </c>
    </row>
    <row r="7" spans="1:33" s="179" customFormat="1" ht="20.25" customHeight="1">
      <c r="A7" s="1074"/>
      <c r="B7" s="1074"/>
      <c r="C7" s="1073" t="s">
        <v>181</v>
      </c>
      <c r="D7" s="1080" t="s">
        <v>710</v>
      </c>
      <c r="E7" s="1081"/>
      <c r="F7" s="1082"/>
      <c r="G7" s="1073" t="s">
        <v>709</v>
      </c>
      <c r="H7" s="1073" t="s">
        <v>708</v>
      </c>
      <c r="I7" s="1073" t="s">
        <v>181</v>
      </c>
      <c r="J7" s="1080" t="s">
        <v>710</v>
      </c>
      <c r="K7" s="1081"/>
      <c r="L7" s="1082"/>
      <c r="M7" s="1092" t="s">
        <v>709</v>
      </c>
      <c r="N7" s="1094" t="s">
        <v>708</v>
      </c>
      <c r="O7" s="1074"/>
      <c r="P7" s="1074"/>
      <c r="Q7" s="1074"/>
      <c r="R7" s="1074"/>
      <c r="S7" s="1074"/>
      <c r="T7" s="1074"/>
      <c r="U7" s="1074"/>
      <c r="V7" s="1074"/>
      <c r="W7" s="1074"/>
      <c r="X7" s="1074"/>
      <c r="Y7" s="1074"/>
      <c r="Z7" s="1074"/>
      <c r="AA7" s="1074"/>
      <c r="AB7" s="1074"/>
      <c r="AC7" s="1074"/>
    </row>
    <row r="8" spans="1:33" s="179" customFormat="1" ht="32.25" customHeight="1">
      <c r="A8" s="1075"/>
      <c r="B8" s="1075"/>
      <c r="C8" s="1075"/>
      <c r="D8" s="180" t="s">
        <v>181</v>
      </c>
      <c r="E8" s="180" t="s">
        <v>707</v>
      </c>
      <c r="F8" s="180" t="s">
        <v>706</v>
      </c>
      <c r="G8" s="1075"/>
      <c r="H8" s="1075"/>
      <c r="I8" s="1075"/>
      <c r="J8" s="181" t="s">
        <v>181</v>
      </c>
      <c r="K8" s="180" t="s">
        <v>707</v>
      </c>
      <c r="L8" s="180" t="s">
        <v>706</v>
      </c>
      <c r="M8" s="1093"/>
      <c r="N8" s="1095"/>
      <c r="O8" s="1075"/>
      <c r="P8" s="1075"/>
      <c r="Q8" s="1075"/>
      <c r="R8" s="1075"/>
      <c r="S8" s="1075"/>
      <c r="T8" s="1075"/>
      <c r="U8" s="1075"/>
      <c r="V8" s="1075"/>
      <c r="W8" s="1075"/>
      <c r="X8" s="1075"/>
      <c r="Y8" s="1075"/>
      <c r="Z8" s="1075"/>
      <c r="AA8" s="1075"/>
      <c r="AB8" s="1075"/>
      <c r="AC8" s="1075"/>
    </row>
    <row r="9" spans="1:33" s="113" customFormat="1" ht="21" customHeight="1">
      <c r="A9" s="178"/>
      <c r="B9" s="178" t="s">
        <v>181</v>
      </c>
      <c r="C9" s="176"/>
      <c r="D9" s="176"/>
      <c r="E9" s="176"/>
      <c r="F9" s="176"/>
      <c r="G9" s="176"/>
      <c r="H9" s="176"/>
      <c r="I9" s="176"/>
      <c r="J9" s="176"/>
      <c r="K9" s="176"/>
      <c r="L9" s="176"/>
      <c r="M9" s="177"/>
      <c r="N9" s="176"/>
      <c r="O9" s="449"/>
      <c r="P9" s="448">
        <v>8020715.5460000001</v>
      </c>
      <c r="Q9" s="448">
        <v>162000</v>
      </c>
      <c r="R9" s="448">
        <v>40000</v>
      </c>
      <c r="S9" s="448">
        <v>1587788</v>
      </c>
      <c r="T9" s="448">
        <v>1013265</v>
      </c>
      <c r="U9" s="448">
        <v>505589</v>
      </c>
      <c r="V9" s="448">
        <v>99585</v>
      </c>
      <c r="W9" s="448">
        <v>65000</v>
      </c>
      <c r="X9" s="448">
        <v>119042</v>
      </c>
      <c r="Y9" s="448">
        <v>108860</v>
      </c>
      <c r="Z9" s="448">
        <v>940709</v>
      </c>
      <c r="AA9" s="448">
        <v>878627.54600000009</v>
      </c>
      <c r="AB9" s="448">
        <v>305541</v>
      </c>
      <c r="AC9" s="448">
        <v>2194709</v>
      </c>
      <c r="AD9" s="90"/>
    </row>
    <row r="10" spans="1:33" s="113" customFormat="1" hidden="1">
      <c r="A10" s="178"/>
      <c r="B10" s="178" t="s">
        <v>1135</v>
      </c>
      <c r="C10" s="176">
        <v>5410472.9153839797</v>
      </c>
      <c r="D10" s="176">
        <v>1096183.7128839835</v>
      </c>
      <c r="E10" s="176">
        <v>1031186.5361753819</v>
      </c>
      <c r="F10" s="176">
        <v>64997.176708601648</v>
      </c>
      <c r="G10" s="176">
        <v>286721.59999999998</v>
      </c>
      <c r="H10" s="176">
        <v>4027567.6025</v>
      </c>
      <c r="I10" s="176">
        <v>5783261</v>
      </c>
      <c r="J10" s="176">
        <v>1141587</v>
      </c>
      <c r="K10" s="176">
        <v>1076189.9282536171</v>
      </c>
      <c r="L10" s="176">
        <v>65397.071746382862</v>
      </c>
      <c r="M10" s="177">
        <v>325370</v>
      </c>
      <c r="N10" s="176">
        <v>4316304</v>
      </c>
      <c r="O10" s="115"/>
      <c r="P10" s="448">
        <f>5942526.546-4000</f>
        <v>5938526.5460000001</v>
      </c>
      <c r="Q10" s="176">
        <v>162000</v>
      </c>
      <c r="R10" s="176">
        <v>40000</v>
      </c>
      <c r="S10" s="176">
        <v>1587788</v>
      </c>
      <c r="T10" s="176">
        <v>1013265</v>
      </c>
      <c r="U10" s="176">
        <v>505589</v>
      </c>
      <c r="V10" s="176">
        <v>99585</v>
      </c>
      <c r="W10" s="176">
        <v>65000</v>
      </c>
      <c r="X10" s="176">
        <v>119042</v>
      </c>
      <c r="Y10" s="176">
        <v>108860</v>
      </c>
      <c r="Z10" s="176">
        <v>940709</v>
      </c>
      <c r="AA10" s="176">
        <v>878627.54600000009</v>
      </c>
      <c r="AB10" s="176">
        <v>305541</v>
      </c>
      <c r="AC10" s="447">
        <f>116520-4000</f>
        <v>112520</v>
      </c>
      <c r="AD10" s="90">
        <v>-0.45399999991059303</v>
      </c>
    </row>
    <row r="11" spans="1:33" s="113" customFormat="1">
      <c r="A11" s="172" t="s">
        <v>11</v>
      </c>
      <c r="B11" s="119" t="s">
        <v>705</v>
      </c>
      <c r="C11" s="118">
        <v>1382905.3128839836</v>
      </c>
      <c r="D11" s="118">
        <v>1096183.7128839835</v>
      </c>
      <c r="E11" s="118">
        <v>1031186.5361753819</v>
      </c>
      <c r="F11" s="118">
        <v>64997.176708601648</v>
      </c>
      <c r="G11" s="118">
        <v>286721.59999999998</v>
      </c>
      <c r="H11" s="118">
        <v>0</v>
      </c>
      <c r="I11" s="118">
        <v>1466957</v>
      </c>
      <c r="J11" s="118">
        <v>1141587</v>
      </c>
      <c r="K11" s="118">
        <v>1076189.9282536171</v>
      </c>
      <c r="L11" s="118">
        <v>65397.071746382862</v>
      </c>
      <c r="M11" s="171">
        <v>325369.54599999997</v>
      </c>
      <c r="N11" s="118">
        <v>0</v>
      </c>
      <c r="O11" s="115"/>
      <c r="P11" s="118">
        <v>1466956.5460000001</v>
      </c>
      <c r="Q11" s="118">
        <v>0</v>
      </c>
      <c r="R11" s="118">
        <v>0</v>
      </c>
      <c r="S11" s="118">
        <v>360989</v>
      </c>
      <c r="T11" s="118">
        <v>0</v>
      </c>
      <c r="U11" s="118">
        <v>246246</v>
      </c>
      <c r="V11" s="118">
        <v>25164</v>
      </c>
      <c r="W11" s="118">
        <v>0</v>
      </c>
      <c r="X11" s="118">
        <v>73042</v>
      </c>
      <c r="Y11" s="118">
        <v>0</v>
      </c>
      <c r="Z11" s="118">
        <v>30882</v>
      </c>
      <c r="AA11" s="118">
        <v>655247.54600000009</v>
      </c>
      <c r="AB11" s="118">
        <v>75386</v>
      </c>
      <c r="AC11" s="118">
        <v>0</v>
      </c>
      <c r="AD11" s="90">
        <v>-0.45399999991059303</v>
      </c>
    </row>
    <row r="12" spans="1:33" s="113" customFormat="1" ht="25.5">
      <c r="A12" s="172">
        <v>1</v>
      </c>
      <c r="B12" s="116" t="s">
        <v>704</v>
      </c>
      <c r="C12" s="118">
        <v>62907.3344760771</v>
      </c>
      <c r="D12" s="118">
        <v>29577.3344760771</v>
      </c>
      <c r="E12" s="118">
        <v>27957</v>
      </c>
      <c r="F12" s="118">
        <v>1620.3344760771006</v>
      </c>
      <c r="G12" s="118">
        <v>33330</v>
      </c>
      <c r="H12" s="118"/>
      <c r="I12" s="118">
        <v>74600</v>
      </c>
      <c r="J12" s="118">
        <v>32807</v>
      </c>
      <c r="K12" s="118">
        <v>31414</v>
      </c>
      <c r="L12" s="118">
        <v>1393</v>
      </c>
      <c r="M12" s="171">
        <v>41793</v>
      </c>
      <c r="N12" s="118"/>
      <c r="O12" s="115"/>
      <c r="P12" s="114">
        <v>74600</v>
      </c>
      <c r="Q12" s="114"/>
      <c r="R12" s="114"/>
      <c r="S12" s="114"/>
      <c r="T12" s="114"/>
      <c r="U12" s="114"/>
      <c r="V12" s="114"/>
      <c r="W12" s="114"/>
      <c r="X12" s="114"/>
      <c r="Y12" s="114"/>
      <c r="Z12" s="114">
        <v>4976</v>
      </c>
      <c r="AA12" s="114">
        <v>69624</v>
      </c>
      <c r="AB12" s="114"/>
      <c r="AC12" s="114"/>
      <c r="AD12" s="90">
        <v>0</v>
      </c>
    </row>
    <row r="13" spans="1:33" ht="25.5" hidden="1">
      <c r="A13" s="174"/>
      <c r="B13" s="130" t="s">
        <v>703</v>
      </c>
      <c r="C13" s="131">
        <v>58379.3344760771</v>
      </c>
      <c r="D13" s="131">
        <v>26379.3344760771</v>
      </c>
      <c r="E13" s="131">
        <v>24759</v>
      </c>
      <c r="F13" s="131">
        <v>1620.3344760771006</v>
      </c>
      <c r="G13" s="131">
        <v>32000</v>
      </c>
      <c r="H13" s="131"/>
      <c r="I13" s="131">
        <v>69624</v>
      </c>
      <c r="J13" s="131">
        <v>28306</v>
      </c>
      <c r="K13" s="131">
        <v>26913</v>
      </c>
      <c r="L13" s="131">
        <v>1393</v>
      </c>
      <c r="M13" s="173">
        <v>41318</v>
      </c>
      <c r="N13" s="131"/>
      <c r="O13" s="115"/>
      <c r="P13" s="128">
        <v>69624</v>
      </c>
      <c r="Q13" s="128"/>
      <c r="R13" s="128"/>
      <c r="S13" s="128"/>
      <c r="T13" s="128"/>
      <c r="U13" s="128"/>
      <c r="V13" s="128"/>
      <c r="W13" s="128"/>
      <c r="X13" s="128"/>
      <c r="Y13" s="128"/>
      <c r="Z13" s="128"/>
      <c r="AA13" s="128">
        <v>69624</v>
      </c>
      <c r="AB13" s="128"/>
      <c r="AC13" s="128"/>
      <c r="AD13" s="90">
        <v>0</v>
      </c>
    </row>
    <row r="14" spans="1:33" hidden="1">
      <c r="A14" s="174"/>
      <c r="B14" s="130" t="s">
        <v>702</v>
      </c>
      <c r="C14" s="131">
        <v>4528</v>
      </c>
      <c r="D14" s="131">
        <v>3198</v>
      </c>
      <c r="E14" s="131">
        <v>3198</v>
      </c>
      <c r="F14" s="131">
        <v>0</v>
      </c>
      <c r="G14" s="131">
        <v>1330</v>
      </c>
      <c r="H14" s="131"/>
      <c r="I14" s="131">
        <v>4976</v>
      </c>
      <c r="J14" s="131">
        <v>4501</v>
      </c>
      <c r="K14" s="131">
        <v>4501</v>
      </c>
      <c r="L14" s="131">
        <v>0</v>
      </c>
      <c r="M14" s="173">
        <v>475</v>
      </c>
      <c r="N14" s="131"/>
      <c r="O14" s="115"/>
      <c r="P14" s="128">
        <v>4976</v>
      </c>
      <c r="Q14" s="128"/>
      <c r="R14" s="128"/>
      <c r="S14" s="128"/>
      <c r="T14" s="128"/>
      <c r="U14" s="128"/>
      <c r="V14" s="128"/>
      <c r="W14" s="128"/>
      <c r="X14" s="128"/>
      <c r="Y14" s="128"/>
      <c r="Z14" s="128">
        <v>4976</v>
      </c>
      <c r="AA14" s="128"/>
      <c r="AB14" s="128"/>
      <c r="AC14" s="128"/>
      <c r="AD14" s="90">
        <v>0</v>
      </c>
    </row>
    <row r="15" spans="1:33" s="113" customFormat="1" ht="13.5">
      <c r="A15" s="172">
        <v>2</v>
      </c>
      <c r="B15" s="116" t="s">
        <v>701</v>
      </c>
      <c r="C15" s="118">
        <v>10061.563479200002</v>
      </c>
      <c r="D15" s="118">
        <v>8761.5634792000019</v>
      </c>
      <c r="E15" s="118">
        <v>8400.9905151999992</v>
      </c>
      <c r="F15" s="118">
        <v>360.57296400000268</v>
      </c>
      <c r="G15" s="118">
        <v>1300</v>
      </c>
      <c r="H15" s="118"/>
      <c r="I15" s="118">
        <v>9515</v>
      </c>
      <c r="J15" s="118">
        <v>8985</v>
      </c>
      <c r="K15" s="118">
        <v>8500.1436721153841</v>
      </c>
      <c r="L15" s="118">
        <v>484.85632788461589</v>
      </c>
      <c r="M15" s="171">
        <v>530</v>
      </c>
      <c r="N15" s="118"/>
      <c r="O15" s="115"/>
      <c r="P15" s="114">
        <v>9515</v>
      </c>
      <c r="Q15" s="114"/>
      <c r="R15" s="114"/>
      <c r="S15" s="114"/>
      <c r="T15" s="114"/>
      <c r="U15" s="114"/>
      <c r="V15" s="114"/>
      <c r="W15" s="114"/>
      <c r="X15" s="114"/>
      <c r="Y15" s="114"/>
      <c r="Z15" s="114"/>
      <c r="AA15" s="167">
        <v>9515</v>
      </c>
      <c r="AB15" s="114"/>
      <c r="AC15" s="114"/>
      <c r="AD15" s="90">
        <v>0</v>
      </c>
    </row>
    <row r="16" spans="1:33" s="113" customFormat="1" ht="13.5">
      <c r="A16" s="172">
        <v>3</v>
      </c>
      <c r="B16" s="116" t="s">
        <v>700</v>
      </c>
      <c r="C16" s="118">
        <v>8161.1098636000006</v>
      </c>
      <c r="D16" s="118">
        <v>3863.1098636000002</v>
      </c>
      <c r="E16" s="118">
        <v>3488</v>
      </c>
      <c r="F16" s="118">
        <v>375.10986360000015</v>
      </c>
      <c r="G16" s="118">
        <v>4298</v>
      </c>
      <c r="H16" s="118"/>
      <c r="I16" s="118">
        <v>7503.5470000000005</v>
      </c>
      <c r="J16" s="118">
        <v>4130</v>
      </c>
      <c r="K16" s="118">
        <v>3755</v>
      </c>
      <c r="L16" s="118">
        <v>375</v>
      </c>
      <c r="M16" s="171">
        <v>3373.547</v>
      </c>
      <c r="N16" s="118"/>
      <c r="O16" s="115"/>
      <c r="P16" s="114">
        <v>7503.5470000000005</v>
      </c>
      <c r="Q16" s="114"/>
      <c r="R16" s="114"/>
      <c r="S16" s="114"/>
      <c r="T16" s="114"/>
      <c r="U16" s="114"/>
      <c r="V16" s="114"/>
      <c r="W16" s="114"/>
      <c r="X16" s="114"/>
      <c r="Y16" s="114"/>
      <c r="Z16" s="114"/>
      <c r="AA16" s="167">
        <v>7503.5470000000005</v>
      </c>
      <c r="AB16" s="114"/>
      <c r="AC16" s="114"/>
      <c r="AD16" s="90">
        <v>0</v>
      </c>
    </row>
    <row r="17" spans="1:30" s="113" customFormat="1" ht="13.5">
      <c r="A17" s="172">
        <v>4</v>
      </c>
      <c r="B17" s="116" t="s">
        <v>699</v>
      </c>
      <c r="C17" s="118">
        <v>4434.0927680000004</v>
      </c>
      <c r="D17" s="118">
        <v>3934.092768</v>
      </c>
      <c r="E17" s="118">
        <v>3515</v>
      </c>
      <c r="F17" s="118">
        <v>419.09276799999998</v>
      </c>
      <c r="G17" s="118">
        <v>500</v>
      </c>
      <c r="H17" s="118"/>
      <c r="I17" s="118">
        <v>4626</v>
      </c>
      <c r="J17" s="118">
        <v>4126</v>
      </c>
      <c r="K17" s="118">
        <v>3707</v>
      </c>
      <c r="L17" s="118">
        <v>419</v>
      </c>
      <c r="M17" s="171">
        <v>500</v>
      </c>
      <c r="N17" s="118"/>
      <c r="O17" s="115"/>
      <c r="P17" s="114">
        <v>4626</v>
      </c>
      <c r="Q17" s="114"/>
      <c r="R17" s="114"/>
      <c r="S17" s="114"/>
      <c r="T17" s="114"/>
      <c r="U17" s="114"/>
      <c r="V17" s="114"/>
      <c r="W17" s="114"/>
      <c r="X17" s="114"/>
      <c r="Y17" s="114"/>
      <c r="Z17" s="114"/>
      <c r="AA17" s="167">
        <v>4626</v>
      </c>
      <c r="AB17" s="114"/>
      <c r="AC17" s="114"/>
      <c r="AD17" s="90">
        <v>0</v>
      </c>
    </row>
    <row r="18" spans="1:30" s="113" customFormat="1" ht="13.5">
      <c r="A18" s="172">
        <v>5</v>
      </c>
      <c r="B18" s="116" t="s">
        <v>698</v>
      </c>
      <c r="C18" s="118">
        <v>18067.908719999999</v>
      </c>
      <c r="D18" s="118">
        <v>15567.908719999999</v>
      </c>
      <c r="E18" s="118">
        <v>13505</v>
      </c>
      <c r="F18" s="118">
        <v>2062.9087199999994</v>
      </c>
      <c r="G18" s="118">
        <v>2500</v>
      </c>
      <c r="H18" s="118"/>
      <c r="I18" s="118">
        <v>18880</v>
      </c>
      <c r="J18" s="118">
        <v>16080</v>
      </c>
      <c r="K18" s="118">
        <v>13893</v>
      </c>
      <c r="L18" s="118">
        <v>2187</v>
      </c>
      <c r="M18" s="171">
        <v>2800</v>
      </c>
      <c r="N18" s="118"/>
      <c r="O18" s="115"/>
      <c r="P18" s="114">
        <v>18880</v>
      </c>
      <c r="Q18" s="114"/>
      <c r="R18" s="114"/>
      <c r="S18" s="114"/>
      <c r="T18" s="114"/>
      <c r="U18" s="114"/>
      <c r="V18" s="114"/>
      <c r="W18" s="114"/>
      <c r="X18" s="114"/>
      <c r="Y18" s="114"/>
      <c r="Z18" s="114"/>
      <c r="AA18" s="167">
        <v>18880</v>
      </c>
      <c r="AB18" s="114"/>
      <c r="AC18" s="114"/>
      <c r="AD18" s="90">
        <v>0</v>
      </c>
    </row>
    <row r="19" spans="1:30" ht="38.25" hidden="1">
      <c r="A19" s="174"/>
      <c r="B19" s="130" t="s">
        <v>564</v>
      </c>
      <c r="C19" s="131">
        <v>1000</v>
      </c>
      <c r="D19" s="131">
        <v>1000</v>
      </c>
      <c r="E19" s="131">
        <v>1000</v>
      </c>
      <c r="F19" s="131">
        <v>0</v>
      </c>
      <c r="G19" s="131"/>
      <c r="H19" s="131"/>
      <c r="I19" s="131">
        <v>900</v>
      </c>
      <c r="J19" s="131">
        <v>900</v>
      </c>
      <c r="K19" s="131">
        <v>900</v>
      </c>
      <c r="L19" s="131">
        <v>0</v>
      </c>
      <c r="M19" s="173"/>
      <c r="N19" s="131"/>
      <c r="O19" s="115"/>
      <c r="P19" s="128">
        <v>900</v>
      </c>
      <c r="Q19" s="128"/>
      <c r="R19" s="128"/>
      <c r="S19" s="128"/>
      <c r="T19" s="128"/>
      <c r="U19" s="128"/>
      <c r="V19" s="128"/>
      <c r="W19" s="128"/>
      <c r="X19" s="128"/>
      <c r="Y19" s="128"/>
      <c r="Z19" s="128"/>
      <c r="AA19" s="128">
        <v>900</v>
      </c>
      <c r="AB19" s="128"/>
      <c r="AC19" s="128"/>
      <c r="AD19" s="90">
        <v>0</v>
      </c>
    </row>
    <row r="20" spans="1:30" s="113" customFormat="1">
      <c r="A20" s="172">
        <v>7</v>
      </c>
      <c r="B20" s="116" t="s">
        <v>697</v>
      </c>
      <c r="C20" s="118">
        <v>81297.497447542846</v>
      </c>
      <c r="D20" s="118">
        <v>48282.497447542853</v>
      </c>
      <c r="E20" s="118">
        <v>45955</v>
      </c>
      <c r="F20" s="118">
        <v>2327.4974475428558</v>
      </c>
      <c r="G20" s="118">
        <v>33015</v>
      </c>
      <c r="H20" s="118">
        <v>0</v>
      </c>
      <c r="I20" s="118">
        <v>92662</v>
      </c>
      <c r="J20" s="118">
        <v>48243</v>
      </c>
      <c r="K20" s="118">
        <v>45751</v>
      </c>
      <c r="L20" s="118">
        <v>2492</v>
      </c>
      <c r="M20" s="171">
        <v>44419</v>
      </c>
      <c r="N20" s="118">
        <v>0</v>
      </c>
      <c r="O20" s="115"/>
      <c r="P20" s="114">
        <v>92662</v>
      </c>
      <c r="Q20" s="114"/>
      <c r="R20" s="114"/>
      <c r="S20" s="114"/>
      <c r="T20" s="114"/>
      <c r="U20" s="114"/>
      <c r="V20" s="114"/>
      <c r="W20" s="114"/>
      <c r="X20" s="114"/>
      <c r="Y20" s="114"/>
      <c r="Z20" s="114"/>
      <c r="AA20" s="114">
        <v>19797</v>
      </c>
      <c r="AB20" s="114">
        <v>72865</v>
      </c>
      <c r="AC20" s="114"/>
      <c r="AD20" s="90">
        <v>0</v>
      </c>
    </row>
    <row r="21" spans="1:30" hidden="1">
      <c r="A21" s="174"/>
      <c r="B21" s="130" t="s">
        <v>315</v>
      </c>
      <c r="C21" s="131">
        <v>16028.731505142856</v>
      </c>
      <c r="D21" s="131">
        <v>13528.731505142856</v>
      </c>
      <c r="E21" s="131">
        <v>11788</v>
      </c>
      <c r="F21" s="131">
        <v>1740.7315051428559</v>
      </c>
      <c r="G21" s="131">
        <v>2500</v>
      </c>
      <c r="H21" s="131"/>
      <c r="I21" s="131">
        <v>16437</v>
      </c>
      <c r="J21" s="131">
        <v>13637</v>
      </c>
      <c r="K21" s="131">
        <v>11772</v>
      </c>
      <c r="L21" s="131">
        <v>1865</v>
      </c>
      <c r="M21" s="173">
        <v>2800</v>
      </c>
      <c r="N21" s="131"/>
      <c r="O21" s="115"/>
      <c r="P21" s="128">
        <v>16437</v>
      </c>
      <c r="Q21" s="128"/>
      <c r="R21" s="128"/>
      <c r="S21" s="128"/>
      <c r="T21" s="128"/>
      <c r="U21" s="128"/>
      <c r="V21" s="128"/>
      <c r="W21" s="128"/>
      <c r="X21" s="128"/>
      <c r="Y21" s="128"/>
      <c r="Z21" s="128"/>
      <c r="AA21" s="128">
        <v>16437</v>
      </c>
      <c r="AB21" s="128"/>
      <c r="AC21" s="128"/>
      <c r="AD21" s="90">
        <v>0</v>
      </c>
    </row>
    <row r="22" spans="1:30" hidden="1">
      <c r="A22" s="174"/>
      <c r="B22" s="130" t="s">
        <v>696</v>
      </c>
      <c r="C22" s="131">
        <v>3028.1042160000002</v>
      </c>
      <c r="D22" s="131">
        <v>2178.1042160000002</v>
      </c>
      <c r="E22" s="131">
        <v>2071</v>
      </c>
      <c r="F22" s="131">
        <v>107.10421600000018</v>
      </c>
      <c r="G22" s="131">
        <v>850</v>
      </c>
      <c r="H22" s="131"/>
      <c r="I22" s="131">
        <v>3360</v>
      </c>
      <c r="J22" s="131">
        <v>2410</v>
      </c>
      <c r="K22" s="131">
        <v>2303</v>
      </c>
      <c r="L22" s="131">
        <v>107</v>
      </c>
      <c r="M22" s="173">
        <v>950</v>
      </c>
      <c r="N22" s="131"/>
      <c r="O22" s="115"/>
      <c r="P22" s="128">
        <v>3360</v>
      </c>
      <c r="Q22" s="128"/>
      <c r="R22" s="128"/>
      <c r="S22" s="128"/>
      <c r="T22" s="128"/>
      <c r="U22" s="128"/>
      <c r="V22" s="128"/>
      <c r="W22" s="128"/>
      <c r="X22" s="128"/>
      <c r="Y22" s="128"/>
      <c r="Z22" s="128"/>
      <c r="AA22" s="128">
        <v>3360</v>
      </c>
      <c r="AB22" s="128"/>
      <c r="AC22" s="128"/>
      <c r="AD22" s="90">
        <v>0</v>
      </c>
    </row>
    <row r="23" spans="1:30" hidden="1">
      <c r="A23" s="174"/>
      <c r="B23" s="130" t="s">
        <v>695</v>
      </c>
      <c r="C23" s="131">
        <v>11685.124585599999</v>
      </c>
      <c r="D23" s="131">
        <v>5358.1245855999996</v>
      </c>
      <c r="E23" s="131">
        <v>4970</v>
      </c>
      <c r="F23" s="131">
        <v>388.12458559999959</v>
      </c>
      <c r="G23" s="131">
        <v>6327</v>
      </c>
      <c r="H23" s="131"/>
      <c r="I23" s="131">
        <v>12109</v>
      </c>
      <c r="J23" s="131">
        <v>5719</v>
      </c>
      <c r="K23" s="131">
        <v>5331</v>
      </c>
      <c r="L23" s="131">
        <v>388</v>
      </c>
      <c r="M23" s="173">
        <v>6390</v>
      </c>
      <c r="N23" s="131"/>
      <c r="O23" s="115"/>
      <c r="P23" s="128">
        <v>12109</v>
      </c>
      <c r="Q23" s="128"/>
      <c r="R23" s="128"/>
      <c r="S23" s="128"/>
      <c r="T23" s="128"/>
      <c r="U23" s="128"/>
      <c r="V23" s="128"/>
      <c r="W23" s="128"/>
      <c r="X23" s="128"/>
      <c r="Y23" s="128"/>
      <c r="Z23" s="128"/>
      <c r="AA23" s="128"/>
      <c r="AB23" s="128">
        <v>12109</v>
      </c>
      <c r="AC23" s="128"/>
      <c r="AD23" s="90">
        <v>0</v>
      </c>
    </row>
    <row r="24" spans="1:30" hidden="1">
      <c r="A24" s="174"/>
      <c r="B24" s="130" t="s">
        <v>694</v>
      </c>
      <c r="C24" s="131">
        <v>7649</v>
      </c>
      <c r="D24" s="131">
        <v>3330</v>
      </c>
      <c r="E24" s="131">
        <v>3330</v>
      </c>
      <c r="F24" s="131">
        <v>0</v>
      </c>
      <c r="G24" s="131">
        <v>4319</v>
      </c>
      <c r="H24" s="131"/>
      <c r="I24" s="131">
        <v>8492</v>
      </c>
      <c r="J24" s="131">
        <v>3713</v>
      </c>
      <c r="K24" s="131">
        <v>3713</v>
      </c>
      <c r="L24" s="131">
        <v>0</v>
      </c>
      <c r="M24" s="173">
        <v>4779</v>
      </c>
      <c r="N24" s="131"/>
      <c r="O24" s="115"/>
      <c r="P24" s="128">
        <v>8492</v>
      </c>
      <c r="Q24" s="128"/>
      <c r="R24" s="128"/>
      <c r="S24" s="128"/>
      <c r="T24" s="128"/>
      <c r="U24" s="128"/>
      <c r="V24" s="128"/>
      <c r="W24" s="128"/>
      <c r="X24" s="128"/>
      <c r="Y24" s="128"/>
      <c r="Z24" s="128"/>
      <c r="AA24" s="128"/>
      <c r="AB24" s="128">
        <v>8492</v>
      </c>
      <c r="AC24" s="128"/>
      <c r="AD24" s="90">
        <v>0</v>
      </c>
    </row>
    <row r="25" spans="1:30" hidden="1">
      <c r="A25" s="174"/>
      <c r="B25" s="130" t="s">
        <v>693</v>
      </c>
      <c r="C25" s="131">
        <v>10722.537140799999</v>
      </c>
      <c r="D25" s="131">
        <v>4872.5371408000001</v>
      </c>
      <c r="E25" s="131">
        <v>4781</v>
      </c>
      <c r="F25" s="131">
        <v>91.537140800000088</v>
      </c>
      <c r="G25" s="131">
        <v>5850</v>
      </c>
      <c r="H25" s="131"/>
      <c r="I25" s="131">
        <v>13747</v>
      </c>
      <c r="J25" s="131">
        <v>5182</v>
      </c>
      <c r="K25" s="131">
        <v>5136</v>
      </c>
      <c r="L25" s="131">
        <v>46</v>
      </c>
      <c r="M25" s="173">
        <v>8565</v>
      </c>
      <c r="N25" s="131"/>
      <c r="O25" s="115"/>
      <c r="P25" s="128">
        <v>13747</v>
      </c>
      <c r="Q25" s="128"/>
      <c r="R25" s="128"/>
      <c r="S25" s="128"/>
      <c r="T25" s="128"/>
      <c r="U25" s="128"/>
      <c r="V25" s="128"/>
      <c r="W25" s="128"/>
      <c r="X25" s="128"/>
      <c r="Y25" s="128"/>
      <c r="Z25" s="128"/>
      <c r="AA25" s="128"/>
      <c r="AB25" s="128">
        <v>13747</v>
      </c>
      <c r="AC25" s="128"/>
      <c r="AD25" s="90">
        <v>0</v>
      </c>
    </row>
    <row r="26" spans="1:30" hidden="1">
      <c r="A26" s="174"/>
      <c r="B26" s="130" t="s">
        <v>692</v>
      </c>
      <c r="C26" s="131">
        <v>0</v>
      </c>
      <c r="D26" s="131">
        <v>0</v>
      </c>
      <c r="E26" s="131">
        <v>0</v>
      </c>
      <c r="F26" s="131">
        <v>0</v>
      </c>
      <c r="G26" s="131"/>
      <c r="H26" s="131"/>
      <c r="I26" s="131">
        <v>0</v>
      </c>
      <c r="J26" s="131">
        <v>0</v>
      </c>
      <c r="K26" s="131">
        <v>0</v>
      </c>
      <c r="L26" s="131">
        <v>0</v>
      </c>
      <c r="M26" s="173">
        <v>0</v>
      </c>
      <c r="N26" s="131"/>
      <c r="O26" s="115"/>
      <c r="P26" s="128">
        <v>0</v>
      </c>
      <c r="Q26" s="128"/>
      <c r="R26" s="128"/>
      <c r="S26" s="128"/>
      <c r="T26" s="128"/>
      <c r="U26" s="128"/>
      <c r="V26" s="128"/>
      <c r="W26" s="128"/>
      <c r="X26" s="128"/>
      <c r="Y26" s="128"/>
      <c r="Z26" s="128"/>
      <c r="AA26" s="128"/>
      <c r="AB26" s="128">
        <v>0</v>
      </c>
      <c r="AC26" s="128"/>
      <c r="AD26" s="90">
        <v>0</v>
      </c>
    </row>
    <row r="27" spans="1:30" hidden="1">
      <c r="A27" s="174"/>
      <c r="B27" s="130" t="s">
        <v>691</v>
      </c>
      <c r="C27" s="131">
        <v>27980</v>
      </c>
      <c r="D27" s="131">
        <v>16466</v>
      </c>
      <c r="E27" s="131">
        <v>16466</v>
      </c>
      <c r="F27" s="131">
        <v>0</v>
      </c>
      <c r="G27" s="131">
        <v>11514</v>
      </c>
      <c r="H27" s="131"/>
      <c r="I27" s="131">
        <v>34659</v>
      </c>
      <c r="J27" s="131">
        <v>14759</v>
      </c>
      <c r="K27" s="131">
        <v>14673</v>
      </c>
      <c r="L27" s="131">
        <v>86</v>
      </c>
      <c r="M27" s="173">
        <v>19900</v>
      </c>
      <c r="N27" s="131"/>
      <c r="O27" s="115"/>
      <c r="P27" s="128">
        <v>34659</v>
      </c>
      <c r="Q27" s="128"/>
      <c r="R27" s="128"/>
      <c r="S27" s="128"/>
      <c r="T27" s="128"/>
      <c r="U27" s="128"/>
      <c r="V27" s="128"/>
      <c r="W27" s="128"/>
      <c r="X27" s="128"/>
      <c r="Y27" s="128"/>
      <c r="Z27" s="128"/>
      <c r="AA27" s="128"/>
      <c r="AB27" s="128">
        <v>34659</v>
      </c>
      <c r="AC27" s="128"/>
      <c r="AD27" s="90">
        <v>0</v>
      </c>
    </row>
    <row r="28" spans="1:30" hidden="1">
      <c r="A28" s="174"/>
      <c r="B28" s="130" t="s">
        <v>690</v>
      </c>
      <c r="C28" s="131">
        <v>4204</v>
      </c>
      <c r="D28" s="131">
        <v>2549</v>
      </c>
      <c r="E28" s="131">
        <v>2549</v>
      </c>
      <c r="F28" s="131">
        <v>0</v>
      </c>
      <c r="G28" s="131">
        <v>1655</v>
      </c>
      <c r="H28" s="131"/>
      <c r="I28" s="131">
        <v>3858</v>
      </c>
      <c r="J28" s="131">
        <v>2823</v>
      </c>
      <c r="K28" s="131">
        <v>2823</v>
      </c>
      <c r="L28" s="131">
        <v>0</v>
      </c>
      <c r="M28" s="173">
        <v>1035</v>
      </c>
      <c r="N28" s="131"/>
      <c r="O28" s="115"/>
      <c r="P28" s="128">
        <v>3858</v>
      </c>
      <c r="Q28" s="128"/>
      <c r="R28" s="128"/>
      <c r="S28" s="128"/>
      <c r="T28" s="128"/>
      <c r="U28" s="128"/>
      <c r="V28" s="128"/>
      <c r="W28" s="128"/>
      <c r="X28" s="128"/>
      <c r="Y28" s="128"/>
      <c r="Z28" s="128"/>
      <c r="AA28" s="128"/>
      <c r="AB28" s="128">
        <v>3858</v>
      </c>
      <c r="AC28" s="128"/>
      <c r="AD28" s="90">
        <v>0</v>
      </c>
    </row>
    <row r="29" spans="1:30" s="113" customFormat="1">
      <c r="A29" s="172">
        <v>8</v>
      </c>
      <c r="B29" s="116" t="s">
        <v>689</v>
      </c>
      <c r="C29" s="118">
        <v>11971.816132</v>
      </c>
      <c r="D29" s="118">
        <v>11331.816132</v>
      </c>
      <c r="E29" s="118">
        <v>9503</v>
      </c>
      <c r="F29" s="118">
        <v>1828.8161319999999</v>
      </c>
      <c r="G29" s="118">
        <v>640</v>
      </c>
      <c r="H29" s="118"/>
      <c r="I29" s="118">
        <v>12343</v>
      </c>
      <c r="J29" s="118">
        <v>11643</v>
      </c>
      <c r="K29" s="118">
        <v>9692</v>
      </c>
      <c r="L29" s="118">
        <v>1951</v>
      </c>
      <c r="M29" s="171">
        <v>700</v>
      </c>
      <c r="N29" s="118"/>
      <c r="O29" s="115"/>
      <c r="P29" s="114">
        <v>12343</v>
      </c>
      <c r="Q29" s="114"/>
      <c r="R29" s="114"/>
      <c r="S29" s="114"/>
      <c r="T29" s="114"/>
      <c r="U29" s="114"/>
      <c r="V29" s="114"/>
      <c r="W29" s="114"/>
      <c r="X29" s="114"/>
      <c r="Y29" s="114"/>
      <c r="Z29" s="114"/>
      <c r="AA29" s="114">
        <v>12343</v>
      </c>
      <c r="AB29" s="114"/>
      <c r="AC29" s="114"/>
      <c r="AD29" s="90">
        <v>0</v>
      </c>
    </row>
    <row r="30" spans="1:30" hidden="1">
      <c r="A30" s="174"/>
      <c r="B30" s="130" t="s">
        <v>688</v>
      </c>
      <c r="C30" s="131">
        <v>7897.4824639999997</v>
      </c>
      <c r="D30" s="131">
        <v>7357.4824639999997</v>
      </c>
      <c r="E30" s="131">
        <v>6539</v>
      </c>
      <c r="F30" s="131">
        <v>818.48246399999971</v>
      </c>
      <c r="G30" s="131">
        <v>540</v>
      </c>
      <c r="H30" s="131"/>
      <c r="I30" s="131">
        <v>7900</v>
      </c>
      <c r="J30" s="131">
        <v>7350</v>
      </c>
      <c r="K30" s="131">
        <v>6334</v>
      </c>
      <c r="L30" s="131">
        <v>1016</v>
      </c>
      <c r="M30" s="173">
        <v>550</v>
      </c>
      <c r="N30" s="131"/>
      <c r="O30" s="115"/>
      <c r="P30" s="128">
        <v>7900</v>
      </c>
      <c r="Q30" s="128"/>
      <c r="R30" s="128"/>
      <c r="S30" s="128"/>
      <c r="T30" s="128"/>
      <c r="U30" s="128"/>
      <c r="V30" s="128"/>
      <c r="W30" s="128"/>
      <c r="X30" s="128"/>
      <c r="Y30" s="128"/>
      <c r="Z30" s="128"/>
      <c r="AA30" s="128">
        <v>7900</v>
      </c>
      <c r="AB30" s="128"/>
      <c r="AC30" s="128"/>
      <c r="AD30" s="90">
        <v>0</v>
      </c>
    </row>
    <row r="31" spans="1:30" ht="25.5" hidden="1">
      <c r="A31" s="174"/>
      <c r="B31" s="130" t="s">
        <v>687</v>
      </c>
      <c r="C31" s="131">
        <v>4074.3336680000002</v>
      </c>
      <c r="D31" s="131">
        <v>3974.3336680000002</v>
      </c>
      <c r="E31" s="131">
        <v>2964</v>
      </c>
      <c r="F31" s="131">
        <v>1010.3336680000002</v>
      </c>
      <c r="G31" s="131">
        <v>100</v>
      </c>
      <c r="H31" s="131"/>
      <c r="I31" s="131">
        <v>4443</v>
      </c>
      <c r="J31" s="131">
        <v>4293</v>
      </c>
      <c r="K31" s="131">
        <v>3358</v>
      </c>
      <c r="L31" s="131">
        <v>935</v>
      </c>
      <c r="M31" s="173">
        <v>150</v>
      </c>
      <c r="N31" s="131"/>
      <c r="O31" s="115"/>
      <c r="P31" s="128">
        <v>4443</v>
      </c>
      <c r="Q31" s="128"/>
      <c r="R31" s="128"/>
      <c r="S31" s="128"/>
      <c r="T31" s="128"/>
      <c r="U31" s="128"/>
      <c r="V31" s="128"/>
      <c r="W31" s="128"/>
      <c r="X31" s="128"/>
      <c r="Y31" s="128"/>
      <c r="Z31" s="128"/>
      <c r="AA31" s="128">
        <v>4443</v>
      </c>
      <c r="AB31" s="128"/>
      <c r="AC31" s="128"/>
      <c r="AD31" s="90">
        <v>0</v>
      </c>
    </row>
    <row r="32" spans="1:30" s="113" customFormat="1" ht="13.5">
      <c r="A32" s="172">
        <v>9</v>
      </c>
      <c r="B32" s="116" t="s">
        <v>686</v>
      </c>
      <c r="C32" s="118">
        <v>13327.6661104</v>
      </c>
      <c r="D32" s="118">
        <v>10314.6661104</v>
      </c>
      <c r="E32" s="118">
        <v>9467</v>
      </c>
      <c r="F32" s="118">
        <v>847.66611039999952</v>
      </c>
      <c r="G32" s="118">
        <v>3013</v>
      </c>
      <c r="H32" s="118"/>
      <c r="I32" s="118">
        <v>12660</v>
      </c>
      <c r="J32" s="118">
        <v>10867</v>
      </c>
      <c r="K32" s="118">
        <v>9938.1726113684217</v>
      </c>
      <c r="L32" s="118">
        <v>928.82738863157829</v>
      </c>
      <c r="M32" s="171">
        <v>1793</v>
      </c>
      <c r="N32" s="118"/>
      <c r="O32" s="115"/>
      <c r="P32" s="114">
        <v>12660</v>
      </c>
      <c r="Q32" s="114"/>
      <c r="R32" s="114"/>
      <c r="S32" s="114"/>
      <c r="T32" s="114"/>
      <c r="U32" s="114"/>
      <c r="V32" s="114"/>
      <c r="W32" s="114"/>
      <c r="X32" s="114"/>
      <c r="Y32" s="114"/>
      <c r="Z32" s="114"/>
      <c r="AA32" s="167">
        <v>12660</v>
      </c>
      <c r="AB32" s="114"/>
      <c r="AC32" s="114"/>
      <c r="AD32" s="90">
        <v>0</v>
      </c>
    </row>
    <row r="33" spans="1:30" s="113" customFormat="1">
      <c r="A33" s="172">
        <v>10</v>
      </c>
      <c r="B33" s="116" t="s">
        <v>685</v>
      </c>
      <c r="C33" s="118">
        <v>11254.386997913725</v>
      </c>
      <c r="D33" s="118">
        <v>9549.3869979137253</v>
      </c>
      <c r="E33" s="118">
        <v>8463</v>
      </c>
      <c r="F33" s="118">
        <v>1086.3869979137253</v>
      </c>
      <c r="G33" s="118">
        <v>1705</v>
      </c>
      <c r="H33" s="118"/>
      <c r="I33" s="118">
        <v>12045</v>
      </c>
      <c r="J33" s="118">
        <v>9925</v>
      </c>
      <c r="K33" s="118">
        <v>8707</v>
      </c>
      <c r="L33" s="118">
        <v>1218</v>
      </c>
      <c r="M33" s="171">
        <v>2120</v>
      </c>
      <c r="N33" s="118"/>
      <c r="O33" s="115"/>
      <c r="P33" s="114">
        <v>12045</v>
      </c>
      <c r="Q33" s="114"/>
      <c r="R33" s="114"/>
      <c r="S33" s="114"/>
      <c r="T33" s="114"/>
      <c r="U33" s="114"/>
      <c r="V33" s="114"/>
      <c r="W33" s="114"/>
      <c r="X33" s="114"/>
      <c r="Y33" s="114"/>
      <c r="Z33" s="114"/>
      <c r="AA33" s="114">
        <v>9524</v>
      </c>
      <c r="AB33" s="114">
        <v>2521</v>
      </c>
      <c r="AC33" s="114"/>
      <c r="AD33" s="90">
        <v>0</v>
      </c>
    </row>
    <row r="34" spans="1:30" hidden="1">
      <c r="A34" s="174"/>
      <c r="B34" s="130" t="s">
        <v>684</v>
      </c>
      <c r="C34" s="131">
        <v>8857.3869979137253</v>
      </c>
      <c r="D34" s="131">
        <v>7452.3869979137253</v>
      </c>
      <c r="E34" s="131">
        <v>6366</v>
      </c>
      <c r="F34" s="131">
        <v>1086.3869979137253</v>
      </c>
      <c r="G34" s="131">
        <v>1405</v>
      </c>
      <c r="H34" s="131"/>
      <c r="I34" s="131">
        <v>9524</v>
      </c>
      <c r="J34" s="131">
        <v>7704</v>
      </c>
      <c r="K34" s="131">
        <v>6486</v>
      </c>
      <c r="L34" s="131">
        <v>1218</v>
      </c>
      <c r="M34" s="173">
        <v>1820</v>
      </c>
      <c r="N34" s="131"/>
      <c r="O34" s="115"/>
      <c r="P34" s="128">
        <v>9524</v>
      </c>
      <c r="Q34" s="128"/>
      <c r="R34" s="128"/>
      <c r="S34" s="128"/>
      <c r="T34" s="128"/>
      <c r="U34" s="128"/>
      <c r="V34" s="128"/>
      <c r="W34" s="128"/>
      <c r="X34" s="128"/>
      <c r="Y34" s="128"/>
      <c r="Z34" s="128"/>
      <c r="AA34" s="128">
        <v>9524</v>
      </c>
      <c r="AB34" s="128"/>
      <c r="AC34" s="128"/>
      <c r="AD34" s="90">
        <v>0</v>
      </c>
    </row>
    <row r="35" spans="1:30" hidden="1">
      <c r="A35" s="174"/>
      <c r="B35" s="130" t="s">
        <v>683</v>
      </c>
      <c r="C35" s="131">
        <v>2397</v>
      </c>
      <c r="D35" s="131">
        <v>2097</v>
      </c>
      <c r="E35" s="131">
        <v>2097</v>
      </c>
      <c r="F35" s="131">
        <v>0</v>
      </c>
      <c r="G35" s="131">
        <v>300</v>
      </c>
      <c r="H35" s="131"/>
      <c r="I35" s="131">
        <v>2521</v>
      </c>
      <c r="J35" s="131">
        <v>2221</v>
      </c>
      <c r="K35" s="131">
        <v>2221</v>
      </c>
      <c r="L35" s="131">
        <v>0</v>
      </c>
      <c r="M35" s="173">
        <v>300</v>
      </c>
      <c r="N35" s="131"/>
      <c r="O35" s="115"/>
      <c r="P35" s="128">
        <v>2521</v>
      </c>
      <c r="Q35" s="128"/>
      <c r="R35" s="128"/>
      <c r="S35" s="128"/>
      <c r="T35" s="128"/>
      <c r="U35" s="128"/>
      <c r="V35" s="128"/>
      <c r="W35" s="128"/>
      <c r="X35" s="128"/>
      <c r="Y35" s="128"/>
      <c r="Z35" s="128"/>
      <c r="AA35" s="128"/>
      <c r="AB35" s="128">
        <v>2521</v>
      </c>
      <c r="AC35" s="128"/>
      <c r="AD35" s="90">
        <v>0</v>
      </c>
    </row>
    <row r="36" spans="1:30" s="113" customFormat="1">
      <c r="A36" s="172">
        <v>11</v>
      </c>
      <c r="B36" s="116" t="s">
        <v>682</v>
      </c>
      <c r="C36" s="118">
        <v>12208.710736000001</v>
      </c>
      <c r="D36" s="118">
        <v>10473.710736000001</v>
      </c>
      <c r="E36" s="118">
        <v>8761</v>
      </c>
      <c r="F36" s="118">
        <v>1712.7107360000009</v>
      </c>
      <c r="G36" s="118">
        <v>1735</v>
      </c>
      <c r="H36" s="118"/>
      <c r="I36" s="118">
        <v>12293</v>
      </c>
      <c r="J36" s="118">
        <v>10343</v>
      </c>
      <c r="K36" s="118">
        <v>8438</v>
      </c>
      <c r="L36" s="118">
        <v>1905</v>
      </c>
      <c r="M36" s="171">
        <v>1950</v>
      </c>
      <c r="N36" s="118"/>
      <c r="O36" s="115"/>
      <c r="P36" s="114">
        <v>12293</v>
      </c>
      <c r="Q36" s="114"/>
      <c r="R36" s="114"/>
      <c r="S36" s="114"/>
      <c r="T36" s="114"/>
      <c r="U36" s="114"/>
      <c r="V36" s="114"/>
      <c r="W36" s="114"/>
      <c r="X36" s="114"/>
      <c r="Y36" s="114"/>
      <c r="Z36" s="114">
        <v>250</v>
      </c>
      <c r="AA36" s="114">
        <v>12043</v>
      </c>
      <c r="AB36" s="114"/>
      <c r="AC36" s="114"/>
      <c r="AD36" s="90">
        <v>0</v>
      </c>
    </row>
    <row r="37" spans="1:30" hidden="1">
      <c r="A37" s="174"/>
      <c r="B37" s="130" t="s">
        <v>315</v>
      </c>
      <c r="C37" s="131">
        <v>11873.710736000001</v>
      </c>
      <c r="D37" s="131">
        <v>10473.710736000001</v>
      </c>
      <c r="E37" s="131">
        <v>8761</v>
      </c>
      <c r="F37" s="131">
        <v>1712.7107360000009</v>
      </c>
      <c r="G37" s="131">
        <v>1400</v>
      </c>
      <c r="H37" s="131"/>
      <c r="I37" s="131">
        <v>12043</v>
      </c>
      <c r="J37" s="131">
        <v>10343</v>
      </c>
      <c r="K37" s="131">
        <v>8438</v>
      </c>
      <c r="L37" s="131">
        <v>1905</v>
      </c>
      <c r="M37" s="173">
        <v>1700</v>
      </c>
      <c r="N37" s="131"/>
      <c r="O37" s="115"/>
      <c r="P37" s="128">
        <v>12043</v>
      </c>
      <c r="Q37" s="128"/>
      <c r="R37" s="128"/>
      <c r="S37" s="128"/>
      <c r="T37" s="128"/>
      <c r="U37" s="128"/>
      <c r="V37" s="128"/>
      <c r="W37" s="128"/>
      <c r="X37" s="128"/>
      <c r="Y37" s="128"/>
      <c r="Z37" s="128"/>
      <c r="AA37" s="128">
        <v>12043</v>
      </c>
      <c r="AB37" s="128"/>
      <c r="AC37" s="128"/>
      <c r="AD37" s="90">
        <v>0</v>
      </c>
    </row>
    <row r="38" spans="1:30" hidden="1">
      <c r="A38" s="174"/>
      <c r="B38" s="130" t="s">
        <v>681</v>
      </c>
      <c r="C38" s="131">
        <v>0</v>
      </c>
      <c r="D38" s="131">
        <v>0</v>
      </c>
      <c r="E38" s="131">
        <v>0</v>
      </c>
      <c r="F38" s="131">
        <v>0</v>
      </c>
      <c r="G38" s="131"/>
      <c r="H38" s="131"/>
      <c r="I38" s="131">
        <v>0</v>
      </c>
      <c r="J38" s="131">
        <v>0</v>
      </c>
      <c r="K38" s="131">
        <v>0</v>
      </c>
      <c r="L38" s="131">
        <v>0</v>
      </c>
      <c r="M38" s="173">
        <v>0</v>
      </c>
      <c r="N38" s="131"/>
      <c r="O38" s="115"/>
      <c r="P38" s="128">
        <v>0</v>
      </c>
      <c r="Q38" s="128"/>
      <c r="R38" s="128"/>
      <c r="S38" s="128"/>
      <c r="T38" s="128"/>
      <c r="U38" s="128"/>
      <c r="V38" s="128"/>
      <c r="W38" s="128"/>
      <c r="X38" s="128"/>
      <c r="Y38" s="128"/>
      <c r="Z38" s="128"/>
      <c r="AA38" s="128">
        <v>0</v>
      </c>
      <c r="AB38" s="128"/>
      <c r="AC38" s="128"/>
      <c r="AD38" s="90">
        <v>0</v>
      </c>
    </row>
    <row r="39" spans="1:30" hidden="1">
      <c r="A39" s="174"/>
      <c r="B39" s="130" t="s">
        <v>680</v>
      </c>
      <c r="C39" s="131">
        <v>335</v>
      </c>
      <c r="D39" s="131">
        <v>0</v>
      </c>
      <c r="E39" s="131">
        <v>0</v>
      </c>
      <c r="F39" s="131">
        <v>0</v>
      </c>
      <c r="G39" s="131">
        <v>335</v>
      </c>
      <c r="H39" s="131"/>
      <c r="I39" s="131">
        <v>250</v>
      </c>
      <c r="J39" s="131">
        <v>0</v>
      </c>
      <c r="K39" s="131">
        <v>0</v>
      </c>
      <c r="L39" s="131">
        <v>0</v>
      </c>
      <c r="M39" s="173">
        <v>250</v>
      </c>
      <c r="N39" s="131"/>
      <c r="O39" s="115"/>
      <c r="P39" s="128">
        <v>250</v>
      </c>
      <c r="Q39" s="128"/>
      <c r="R39" s="128"/>
      <c r="S39" s="128"/>
      <c r="T39" s="128"/>
      <c r="U39" s="128"/>
      <c r="V39" s="128"/>
      <c r="W39" s="128"/>
      <c r="X39" s="128"/>
      <c r="Y39" s="128"/>
      <c r="Z39" s="128">
        <v>250</v>
      </c>
      <c r="AA39" s="128"/>
      <c r="AB39" s="128"/>
      <c r="AC39" s="128"/>
      <c r="AD39" s="90">
        <v>0</v>
      </c>
    </row>
    <row r="40" spans="1:30" s="113" customFormat="1">
      <c r="A40" s="172">
        <v>12</v>
      </c>
      <c r="B40" s="116" t="s">
        <v>679</v>
      </c>
      <c r="C40" s="118">
        <v>121750.62333951998</v>
      </c>
      <c r="D40" s="118">
        <v>111840.62333951998</v>
      </c>
      <c r="E40" s="118">
        <v>94206</v>
      </c>
      <c r="F40" s="118">
        <v>17634.623339519996</v>
      </c>
      <c r="G40" s="118">
        <v>9910</v>
      </c>
      <c r="H40" s="118"/>
      <c r="I40" s="118">
        <v>124276</v>
      </c>
      <c r="J40" s="118">
        <v>117109</v>
      </c>
      <c r="K40" s="118">
        <v>99409</v>
      </c>
      <c r="L40" s="118">
        <v>17700</v>
      </c>
      <c r="M40" s="171">
        <v>7167</v>
      </c>
      <c r="N40" s="118"/>
      <c r="O40" s="115"/>
      <c r="P40" s="114">
        <v>124276</v>
      </c>
      <c r="Q40" s="114"/>
      <c r="R40" s="114"/>
      <c r="S40" s="114"/>
      <c r="T40" s="114"/>
      <c r="U40" s="114"/>
      <c r="V40" s="114"/>
      <c r="W40" s="114"/>
      <c r="X40" s="114"/>
      <c r="Y40" s="114"/>
      <c r="Z40" s="114">
        <v>2660</v>
      </c>
      <c r="AA40" s="114">
        <v>121616</v>
      </c>
      <c r="AB40" s="114"/>
      <c r="AC40" s="114"/>
      <c r="AD40" s="90">
        <v>0</v>
      </c>
    </row>
    <row r="41" spans="1:30" hidden="1">
      <c r="A41" s="174"/>
      <c r="B41" s="130" t="s">
        <v>678</v>
      </c>
      <c r="C41" s="131">
        <v>12615.032008</v>
      </c>
      <c r="D41" s="131">
        <v>11320.032008</v>
      </c>
      <c r="E41" s="131">
        <v>9580</v>
      </c>
      <c r="F41" s="131">
        <v>1740.0320080000001</v>
      </c>
      <c r="G41" s="131">
        <v>1295</v>
      </c>
      <c r="H41" s="131"/>
      <c r="I41" s="131">
        <v>12285</v>
      </c>
      <c r="J41" s="131">
        <v>11578</v>
      </c>
      <c r="K41" s="131">
        <v>9900</v>
      </c>
      <c r="L41" s="131">
        <v>1678</v>
      </c>
      <c r="M41" s="173">
        <v>707</v>
      </c>
      <c r="N41" s="131"/>
      <c r="O41" s="115"/>
      <c r="P41" s="128">
        <v>12285</v>
      </c>
      <c r="Q41" s="128"/>
      <c r="R41" s="128"/>
      <c r="S41" s="128"/>
      <c r="T41" s="128"/>
      <c r="U41" s="128"/>
      <c r="V41" s="128"/>
      <c r="W41" s="128"/>
      <c r="X41" s="128"/>
      <c r="Y41" s="128"/>
      <c r="Z41" s="128"/>
      <c r="AA41" s="128">
        <v>12285</v>
      </c>
      <c r="AB41" s="128"/>
      <c r="AC41" s="128"/>
      <c r="AD41" s="90">
        <v>0</v>
      </c>
    </row>
    <row r="42" spans="1:30" hidden="1">
      <c r="A42" s="174"/>
      <c r="B42" s="130" t="s">
        <v>677</v>
      </c>
      <c r="C42" s="131">
        <v>68619.5210792</v>
      </c>
      <c r="D42" s="131">
        <v>65409.5210792</v>
      </c>
      <c r="E42" s="131">
        <v>56809</v>
      </c>
      <c r="F42" s="131">
        <v>8600.5210791999998</v>
      </c>
      <c r="G42" s="131">
        <v>3210</v>
      </c>
      <c r="H42" s="131"/>
      <c r="I42" s="131">
        <v>71045</v>
      </c>
      <c r="J42" s="131">
        <v>68600</v>
      </c>
      <c r="K42" s="131">
        <v>59937</v>
      </c>
      <c r="L42" s="131">
        <v>8663</v>
      </c>
      <c r="M42" s="173">
        <v>2445</v>
      </c>
      <c r="N42" s="131"/>
      <c r="O42" s="115"/>
      <c r="P42" s="128">
        <v>71045</v>
      </c>
      <c r="Q42" s="128"/>
      <c r="R42" s="128"/>
      <c r="S42" s="128"/>
      <c r="T42" s="128"/>
      <c r="U42" s="128"/>
      <c r="V42" s="128"/>
      <c r="W42" s="128"/>
      <c r="X42" s="128"/>
      <c r="Y42" s="128"/>
      <c r="Z42" s="128"/>
      <c r="AA42" s="128">
        <v>71045</v>
      </c>
      <c r="AB42" s="128"/>
      <c r="AC42" s="128"/>
      <c r="AD42" s="90">
        <v>0</v>
      </c>
    </row>
    <row r="43" spans="1:30" hidden="1">
      <c r="A43" s="174"/>
      <c r="B43" s="130" t="s">
        <v>676</v>
      </c>
      <c r="C43" s="131">
        <v>7350.4530603200001</v>
      </c>
      <c r="D43" s="131">
        <v>6500.4530603200001</v>
      </c>
      <c r="E43" s="131">
        <v>5045</v>
      </c>
      <c r="F43" s="131">
        <v>1455.4530603200001</v>
      </c>
      <c r="G43" s="131">
        <v>850</v>
      </c>
      <c r="H43" s="131"/>
      <c r="I43" s="131">
        <v>6921</v>
      </c>
      <c r="J43" s="131">
        <v>6861</v>
      </c>
      <c r="K43" s="131">
        <v>5340</v>
      </c>
      <c r="L43" s="131">
        <v>1521</v>
      </c>
      <c r="M43" s="173">
        <v>60</v>
      </c>
      <c r="N43" s="131"/>
      <c r="O43" s="115"/>
      <c r="P43" s="128">
        <v>6921</v>
      </c>
      <c r="Q43" s="128"/>
      <c r="R43" s="128"/>
      <c r="S43" s="128"/>
      <c r="T43" s="128"/>
      <c r="U43" s="128"/>
      <c r="V43" s="128"/>
      <c r="W43" s="128"/>
      <c r="X43" s="128"/>
      <c r="Y43" s="128"/>
      <c r="Z43" s="128"/>
      <c r="AA43" s="128">
        <v>6921</v>
      </c>
      <c r="AB43" s="128"/>
      <c r="AC43" s="128"/>
      <c r="AD43" s="90">
        <v>0</v>
      </c>
    </row>
    <row r="44" spans="1:30" hidden="1">
      <c r="A44" s="174"/>
      <c r="B44" s="130" t="s">
        <v>675</v>
      </c>
      <c r="C44" s="131">
        <v>6524.0767519999999</v>
      </c>
      <c r="D44" s="131">
        <v>5974.0767519999999</v>
      </c>
      <c r="E44" s="131">
        <v>4393</v>
      </c>
      <c r="F44" s="131">
        <v>1581.0767519999999</v>
      </c>
      <c r="G44" s="131">
        <v>550</v>
      </c>
      <c r="H44" s="131"/>
      <c r="I44" s="131">
        <v>6507</v>
      </c>
      <c r="J44" s="131">
        <v>6257</v>
      </c>
      <c r="K44" s="131">
        <v>4676</v>
      </c>
      <c r="L44" s="131">
        <v>1581</v>
      </c>
      <c r="M44" s="173">
        <v>250</v>
      </c>
      <c r="N44" s="131"/>
      <c r="O44" s="115"/>
      <c r="P44" s="128">
        <v>6507</v>
      </c>
      <c r="Q44" s="128"/>
      <c r="R44" s="128"/>
      <c r="S44" s="128"/>
      <c r="T44" s="128"/>
      <c r="U44" s="128"/>
      <c r="V44" s="128"/>
      <c r="W44" s="128"/>
      <c r="X44" s="128"/>
      <c r="Y44" s="128"/>
      <c r="Z44" s="128"/>
      <c r="AA44" s="128">
        <v>6507</v>
      </c>
      <c r="AB44" s="128"/>
      <c r="AC44" s="128"/>
      <c r="AD44" s="90">
        <v>0</v>
      </c>
    </row>
    <row r="45" spans="1:30" hidden="1">
      <c r="A45" s="174"/>
      <c r="B45" s="130" t="s">
        <v>674</v>
      </c>
      <c r="C45" s="131">
        <v>4743.1279039999999</v>
      </c>
      <c r="D45" s="131">
        <v>4438.1279039999999</v>
      </c>
      <c r="E45" s="131">
        <v>2915</v>
      </c>
      <c r="F45" s="131">
        <v>1523.1279039999999</v>
      </c>
      <c r="G45" s="131">
        <v>305</v>
      </c>
      <c r="H45" s="131"/>
      <c r="I45" s="131">
        <v>4969</v>
      </c>
      <c r="J45" s="131">
        <v>4729</v>
      </c>
      <c r="K45" s="131">
        <v>3206</v>
      </c>
      <c r="L45" s="131">
        <v>1523</v>
      </c>
      <c r="M45" s="173">
        <v>240</v>
      </c>
      <c r="N45" s="131"/>
      <c r="O45" s="115"/>
      <c r="P45" s="128">
        <v>4969</v>
      </c>
      <c r="Q45" s="128"/>
      <c r="R45" s="128"/>
      <c r="S45" s="128"/>
      <c r="T45" s="128"/>
      <c r="U45" s="128"/>
      <c r="V45" s="128"/>
      <c r="W45" s="128"/>
      <c r="X45" s="128"/>
      <c r="Y45" s="128"/>
      <c r="Z45" s="128"/>
      <c r="AA45" s="128">
        <v>4969</v>
      </c>
      <c r="AB45" s="128"/>
      <c r="AC45" s="128"/>
      <c r="AD45" s="90">
        <v>0</v>
      </c>
    </row>
    <row r="46" spans="1:30" hidden="1">
      <c r="A46" s="174"/>
      <c r="B46" s="130" t="s">
        <v>673</v>
      </c>
      <c r="C46" s="131">
        <v>5828.1501840000001</v>
      </c>
      <c r="D46" s="131">
        <v>4718.1501840000001</v>
      </c>
      <c r="E46" s="131">
        <v>2872</v>
      </c>
      <c r="F46" s="131">
        <v>1846.1501840000001</v>
      </c>
      <c r="G46" s="131">
        <v>1110</v>
      </c>
      <c r="H46" s="131"/>
      <c r="I46" s="131">
        <v>6156</v>
      </c>
      <c r="J46" s="131">
        <v>4976</v>
      </c>
      <c r="K46" s="131">
        <v>3130</v>
      </c>
      <c r="L46" s="131">
        <v>1846</v>
      </c>
      <c r="M46" s="173">
        <v>1180</v>
      </c>
      <c r="N46" s="131"/>
      <c r="O46" s="115"/>
      <c r="P46" s="128">
        <v>6156</v>
      </c>
      <c r="Q46" s="128"/>
      <c r="R46" s="128"/>
      <c r="S46" s="128"/>
      <c r="T46" s="128"/>
      <c r="U46" s="128"/>
      <c r="V46" s="128"/>
      <c r="W46" s="128"/>
      <c r="X46" s="128"/>
      <c r="Y46" s="128"/>
      <c r="Z46" s="128"/>
      <c r="AA46" s="128">
        <v>6156</v>
      </c>
      <c r="AB46" s="128"/>
      <c r="AC46" s="128"/>
      <c r="AD46" s="90">
        <v>0</v>
      </c>
    </row>
    <row r="47" spans="1:30" hidden="1">
      <c r="A47" s="174"/>
      <c r="B47" s="130" t="s">
        <v>672</v>
      </c>
      <c r="C47" s="131">
        <v>9963.954475999999</v>
      </c>
      <c r="D47" s="131">
        <v>8343.954475999999</v>
      </c>
      <c r="E47" s="131">
        <v>7641</v>
      </c>
      <c r="F47" s="131">
        <v>702.95447599999898</v>
      </c>
      <c r="G47" s="131">
        <v>1620</v>
      </c>
      <c r="H47" s="131"/>
      <c r="I47" s="131">
        <v>10013</v>
      </c>
      <c r="J47" s="131">
        <v>8643</v>
      </c>
      <c r="K47" s="131">
        <v>7940</v>
      </c>
      <c r="L47" s="131">
        <v>703</v>
      </c>
      <c r="M47" s="173">
        <v>1370</v>
      </c>
      <c r="N47" s="131"/>
      <c r="O47" s="115"/>
      <c r="P47" s="128">
        <v>10013</v>
      </c>
      <c r="Q47" s="128"/>
      <c r="R47" s="128"/>
      <c r="S47" s="128"/>
      <c r="T47" s="128"/>
      <c r="U47" s="128"/>
      <c r="V47" s="128"/>
      <c r="W47" s="128"/>
      <c r="X47" s="128"/>
      <c r="Y47" s="128"/>
      <c r="Z47" s="128"/>
      <c r="AA47" s="128">
        <v>10013</v>
      </c>
      <c r="AB47" s="128"/>
      <c r="AC47" s="128"/>
      <c r="AD47" s="90">
        <v>0</v>
      </c>
    </row>
    <row r="48" spans="1:30" ht="25.5" hidden="1">
      <c r="A48" s="174"/>
      <c r="B48" s="130" t="s">
        <v>671</v>
      </c>
      <c r="C48" s="131">
        <v>3606.3078759999999</v>
      </c>
      <c r="D48" s="131">
        <v>3356.3078759999999</v>
      </c>
      <c r="E48" s="131">
        <v>3171</v>
      </c>
      <c r="F48" s="131">
        <v>185.30787599999985</v>
      </c>
      <c r="G48" s="131">
        <v>250</v>
      </c>
      <c r="H48" s="131"/>
      <c r="I48" s="131">
        <v>3720</v>
      </c>
      <c r="J48" s="131">
        <v>3475</v>
      </c>
      <c r="K48" s="131">
        <v>3290</v>
      </c>
      <c r="L48" s="131">
        <v>185</v>
      </c>
      <c r="M48" s="173">
        <v>245</v>
      </c>
      <c r="N48" s="131"/>
      <c r="O48" s="115"/>
      <c r="P48" s="128">
        <v>3720</v>
      </c>
      <c r="Q48" s="128"/>
      <c r="R48" s="128"/>
      <c r="S48" s="128"/>
      <c r="T48" s="128"/>
      <c r="U48" s="128"/>
      <c r="V48" s="128"/>
      <c r="W48" s="128"/>
      <c r="X48" s="128"/>
      <c r="Y48" s="128"/>
      <c r="Z48" s="128"/>
      <c r="AA48" s="128">
        <v>3720</v>
      </c>
      <c r="AB48" s="128"/>
      <c r="AC48" s="128"/>
      <c r="AD48" s="90">
        <v>0</v>
      </c>
    </row>
    <row r="49" spans="1:30" hidden="1">
      <c r="A49" s="174"/>
      <c r="B49" s="130" t="s">
        <v>670</v>
      </c>
      <c r="C49" s="131">
        <v>2100</v>
      </c>
      <c r="D49" s="131">
        <v>1780</v>
      </c>
      <c r="E49" s="131">
        <v>1780</v>
      </c>
      <c r="F49" s="131">
        <v>0</v>
      </c>
      <c r="G49" s="131">
        <v>320</v>
      </c>
      <c r="H49" s="131"/>
      <c r="I49" s="131">
        <v>2260</v>
      </c>
      <c r="J49" s="131">
        <v>1990</v>
      </c>
      <c r="K49" s="131">
        <v>1990</v>
      </c>
      <c r="L49" s="131">
        <v>0</v>
      </c>
      <c r="M49" s="173">
        <v>270</v>
      </c>
      <c r="N49" s="131"/>
      <c r="O49" s="115"/>
      <c r="P49" s="128">
        <v>2260</v>
      </c>
      <c r="Q49" s="128"/>
      <c r="R49" s="128"/>
      <c r="S49" s="128"/>
      <c r="T49" s="128"/>
      <c r="U49" s="128"/>
      <c r="V49" s="128"/>
      <c r="W49" s="128"/>
      <c r="X49" s="128"/>
      <c r="Y49" s="128"/>
      <c r="Z49" s="128">
        <v>2260</v>
      </c>
      <c r="AA49" s="128"/>
      <c r="AB49" s="128"/>
      <c r="AC49" s="128"/>
      <c r="AD49" s="90">
        <v>0</v>
      </c>
    </row>
    <row r="50" spans="1:30" ht="25.5" hidden="1">
      <c r="A50" s="174"/>
      <c r="B50" s="130" t="s">
        <v>669</v>
      </c>
      <c r="C50" s="131">
        <v>400</v>
      </c>
      <c r="D50" s="131">
        <v>0</v>
      </c>
      <c r="E50" s="131">
        <v>0</v>
      </c>
      <c r="F50" s="131">
        <v>0</v>
      </c>
      <c r="G50" s="131">
        <v>400</v>
      </c>
      <c r="H50" s="131"/>
      <c r="I50" s="131">
        <v>400</v>
      </c>
      <c r="J50" s="131">
        <v>0</v>
      </c>
      <c r="K50" s="131">
        <v>0</v>
      </c>
      <c r="L50" s="131">
        <v>0</v>
      </c>
      <c r="M50" s="173">
        <v>400</v>
      </c>
      <c r="N50" s="131"/>
      <c r="O50" s="115"/>
      <c r="P50" s="128">
        <v>400</v>
      </c>
      <c r="Q50" s="128"/>
      <c r="R50" s="128"/>
      <c r="S50" s="128"/>
      <c r="T50" s="128"/>
      <c r="U50" s="128"/>
      <c r="V50" s="128"/>
      <c r="W50" s="128"/>
      <c r="X50" s="128"/>
      <c r="Y50" s="128"/>
      <c r="Z50" s="128">
        <v>400</v>
      </c>
      <c r="AA50" s="128"/>
      <c r="AB50" s="128"/>
      <c r="AC50" s="128"/>
      <c r="AD50" s="90">
        <v>0</v>
      </c>
    </row>
    <row r="51" spans="1:30" s="113" customFormat="1">
      <c r="A51" s="172">
        <v>13</v>
      </c>
      <c r="B51" s="116" t="s">
        <v>668</v>
      </c>
      <c r="C51" s="118">
        <v>23419.448039999999</v>
      </c>
      <c r="D51" s="118">
        <v>22197.448039999999</v>
      </c>
      <c r="E51" s="118">
        <v>20742</v>
      </c>
      <c r="F51" s="118">
        <v>1455.4480399999993</v>
      </c>
      <c r="G51" s="118">
        <v>1222</v>
      </c>
      <c r="H51" s="118"/>
      <c r="I51" s="118">
        <v>23991</v>
      </c>
      <c r="J51" s="118">
        <v>22597</v>
      </c>
      <c r="K51" s="118">
        <v>21018</v>
      </c>
      <c r="L51" s="118">
        <v>1579</v>
      </c>
      <c r="M51" s="171">
        <v>1394</v>
      </c>
      <c r="N51" s="118"/>
      <c r="O51" s="115"/>
      <c r="P51" s="114">
        <v>23991</v>
      </c>
      <c r="Q51" s="114"/>
      <c r="R51" s="114"/>
      <c r="S51" s="114"/>
      <c r="T51" s="114"/>
      <c r="U51" s="114"/>
      <c r="V51" s="114"/>
      <c r="W51" s="114"/>
      <c r="X51" s="114"/>
      <c r="Y51" s="114"/>
      <c r="Z51" s="114">
        <v>1810</v>
      </c>
      <c r="AA51" s="114">
        <v>22181</v>
      </c>
      <c r="AB51" s="114"/>
      <c r="AC51" s="114"/>
      <c r="AD51" s="90">
        <v>0</v>
      </c>
    </row>
    <row r="52" spans="1:30" hidden="1">
      <c r="A52" s="174"/>
      <c r="B52" s="130" t="s">
        <v>315</v>
      </c>
      <c r="C52" s="131">
        <v>10827</v>
      </c>
      <c r="D52" s="131">
        <v>10277</v>
      </c>
      <c r="E52" s="131">
        <v>10277</v>
      </c>
      <c r="F52" s="131">
        <v>0</v>
      </c>
      <c r="G52" s="131">
        <v>550</v>
      </c>
      <c r="H52" s="131"/>
      <c r="I52" s="131">
        <v>10886</v>
      </c>
      <c r="J52" s="131">
        <v>10586</v>
      </c>
      <c r="K52" s="131">
        <v>10039</v>
      </c>
      <c r="L52" s="131">
        <v>547</v>
      </c>
      <c r="M52" s="173">
        <v>300</v>
      </c>
      <c r="N52" s="131"/>
      <c r="O52" s="115"/>
      <c r="P52" s="128">
        <v>10886</v>
      </c>
      <c r="Q52" s="128"/>
      <c r="R52" s="128"/>
      <c r="S52" s="128"/>
      <c r="T52" s="128"/>
      <c r="U52" s="128"/>
      <c r="V52" s="128"/>
      <c r="W52" s="128"/>
      <c r="X52" s="128"/>
      <c r="Y52" s="128"/>
      <c r="Z52" s="128"/>
      <c r="AA52" s="128">
        <v>10886</v>
      </c>
      <c r="AB52" s="128"/>
      <c r="AC52" s="128"/>
      <c r="AD52" s="90">
        <v>0</v>
      </c>
    </row>
    <row r="53" spans="1:30" hidden="1">
      <c r="A53" s="174"/>
      <c r="B53" s="130" t="s">
        <v>667</v>
      </c>
      <c r="C53" s="131">
        <v>10983.448039999999</v>
      </c>
      <c r="D53" s="131">
        <v>10711.448039999999</v>
      </c>
      <c r="E53" s="131">
        <v>9256</v>
      </c>
      <c r="F53" s="131">
        <v>1455.4480399999993</v>
      </c>
      <c r="G53" s="131">
        <v>272</v>
      </c>
      <c r="H53" s="131"/>
      <c r="I53" s="131">
        <v>11295</v>
      </c>
      <c r="J53" s="131">
        <v>10701</v>
      </c>
      <c r="K53" s="131">
        <v>9669</v>
      </c>
      <c r="L53" s="131">
        <v>1032</v>
      </c>
      <c r="M53" s="173">
        <v>594</v>
      </c>
      <c r="N53" s="131"/>
      <c r="O53" s="115"/>
      <c r="P53" s="128">
        <v>11295</v>
      </c>
      <c r="Q53" s="128"/>
      <c r="R53" s="128"/>
      <c r="S53" s="128"/>
      <c r="T53" s="128"/>
      <c r="U53" s="128"/>
      <c r="V53" s="128"/>
      <c r="W53" s="128"/>
      <c r="X53" s="128"/>
      <c r="Y53" s="128"/>
      <c r="Z53" s="128"/>
      <c r="AA53" s="128">
        <v>11295</v>
      </c>
      <c r="AB53" s="128"/>
      <c r="AC53" s="128"/>
      <c r="AD53" s="90">
        <v>0</v>
      </c>
    </row>
    <row r="54" spans="1:30" ht="25.5" hidden="1">
      <c r="A54" s="174"/>
      <c r="B54" s="130" t="s">
        <v>666</v>
      </c>
      <c r="C54" s="131">
        <v>1609</v>
      </c>
      <c r="D54" s="131">
        <v>1209</v>
      </c>
      <c r="E54" s="131">
        <v>1209</v>
      </c>
      <c r="F54" s="131">
        <v>0</v>
      </c>
      <c r="G54" s="131">
        <v>400</v>
      </c>
      <c r="H54" s="131"/>
      <c r="I54" s="131">
        <v>1810</v>
      </c>
      <c r="J54" s="131">
        <v>1310</v>
      </c>
      <c r="K54" s="131">
        <v>1310</v>
      </c>
      <c r="L54" s="131">
        <v>0</v>
      </c>
      <c r="M54" s="173">
        <v>500</v>
      </c>
      <c r="N54" s="131"/>
      <c r="O54" s="115"/>
      <c r="P54" s="128">
        <v>1810</v>
      </c>
      <c r="Q54" s="128"/>
      <c r="R54" s="128"/>
      <c r="S54" s="128"/>
      <c r="T54" s="128"/>
      <c r="U54" s="128"/>
      <c r="V54" s="128"/>
      <c r="W54" s="128"/>
      <c r="X54" s="128"/>
      <c r="Y54" s="128"/>
      <c r="Z54" s="128">
        <v>1810</v>
      </c>
      <c r="AA54" s="128"/>
      <c r="AB54" s="128"/>
      <c r="AC54" s="128"/>
      <c r="AD54" s="90">
        <v>0</v>
      </c>
    </row>
    <row r="55" spans="1:30" s="113" customFormat="1" ht="13.5">
      <c r="A55" s="172">
        <v>14</v>
      </c>
      <c r="B55" s="116" t="s">
        <v>665</v>
      </c>
      <c r="C55" s="118">
        <v>1696.89102</v>
      </c>
      <c r="D55" s="118">
        <v>1696.89102</v>
      </c>
      <c r="E55" s="118">
        <v>1419</v>
      </c>
      <c r="F55" s="118">
        <v>277.89102000000003</v>
      </c>
      <c r="G55" s="118">
        <v>0</v>
      </c>
      <c r="H55" s="118"/>
      <c r="I55" s="118">
        <v>1794</v>
      </c>
      <c r="J55" s="118">
        <v>1794</v>
      </c>
      <c r="K55" s="118">
        <v>1516</v>
      </c>
      <c r="L55" s="118">
        <v>278</v>
      </c>
      <c r="M55" s="171">
        <v>0</v>
      </c>
      <c r="N55" s="118"/>
      <c r="O55" s="115"/>
      <c r="P55" s="114">
        <v>1794</v>
      </c>
      <c r="Q55" s="114"/>
      <c r="R55" s="114"/>
      <c r="S55" s="114"/>
      <c r="T55" s="114"/>
      <c r="U55" s="114"/>
      <c r="V55" s="114"/>
      <c r="W55" s="114"/>
      <c r="X55" s="114"/>
      <c r="Y55" s="114"/>
      <c r="Z55" s="114"/>
      <c r="AA55" s="167">
        <v>1794</v>
      </c>
      <c r="AB55" s="114"/>
      <c r="AC55" s="114"/>
      <c r="AD55" s="90">
        <v>0</v>
      </c>
    </row>
    <row r="56" spans="1:30" s="113" customFormat="1">
      <c r="A56" s="172">
        <v>15</v>
      </c>
      <c r="B56" s="116" t="s">
        <v>664</v>
      </c>
      <c r="C56" s="118">
        <v>28019.699408981814</v>
      </c>
      <c r="D56" s="118">
        <v>19963.699408981818</v>
      </c>
      <c r="E56" s="118">
        <v>18334</v>
      </c>
      <c r="F56" s="118">
        <v>1629.6994089818184</v>
      </c>
      <c r="G56" s="118">
        <v>8056</v>
      </c>
      <c r="H56" s="118"/>
      <c r="I56" s="118">
        <v>27689</v>
      </c>
      <c r="J56" s="118">
        <v>21084</v>
      </c>
      <c r="K56" s="118">
        <v>19411</v>
      </c>
      <c r="L56" s="118">
        <v>1673</v>
      </c>
      <c r="M56" s="171">
        <v>6605</v>
      </c>
      <c r="N56" s="118"/>
      <c r="O56" s="115"/>
      <c r="P56" s="114">
        <v>27689</v>
      </c>
      <c r="Q56" s="114"/>
      <c r="R56" s="114"/>
      <c r="S56" s="114"/>
      <c r="T56" s="114"/>
      <c r="U56" s="114"/>
      <c r="V56" s="114"/>
      <c r="W56" s="114"/>
      <c r="X56" s="114"/>
      <c r="Y56" s="114"/>
      <c r="Z56" s="114">
        <v>2767</v>
      </c>
      <c r="AA56" s="114">
        <v>24922</v>
      </c>
      <c r="AB56" s="114"/>
      <c r="AC56" s="114"/>
      <c r="AD56" s="90">
        <v>0</v>
      </c>
    </row>
    <row r="57" spans="1:30" hidden="1">
      <c r="A57" s="174"/>
      <c r="B57" s="130" t="s">
        <v>315</v>
      </c>
      <c r="C57" s="131">
        <v>18606.370722799998</v>
      </c>
      <c r="D57" s="131">
        <v>12266.3707228</v>
      </c>
      <c r="E57" s="131">
        <v>11588</v>
      </c>
      <c r="F57" s="131">
        <v>678.37072280000029</v>
      </c>
      <c r="G57" s="131">
        <v>6340</v>
      </c>
      <c r="H57" s="131"/>
      <c r="I57" s="131">
        <v>17458</v>
      </c>
      <c r="J57" s="131">
        <v>12698</v>
      </c>
      <c r="K57" s="131">
        <v>11896</v>
      </c>
      <c r="L57" s="131">
        <v>802</v>
      </c>
      <c r="M57" s="173">
        <v>4760</v>
      </c>
      <c r="N57" s="131"/>
      <c r="O57" s="115"/>
      <c r="P57" s="128">
        <v>17458</v>
      </c>
      <c r="Q57" s="128"/>
      <c r="R57" s="128"/>
      <c r="S57" s="128"/>
      <c r="T57" s="128"/>
      <c r="U57" s="128"/>
      <c r="V57" s="128"/>
      <c r="W57" s="128"/>
      <c r="X57" s="128"/>
      <c r="Y57" s="128"/>
      <c r="Z57" s="128"/>
      <c r="AA57" s="128">
        <v>17458</v>
      </c>
      <c r="AB57" s="128"/>
      <c r="AC57" s="128"/>
      <c r="AD57" s="90">
        <v>0</v>
      </c>
    </row>
    <row r="58" spans="1:30" hidden="1">
      <c r="A58" s="174"/>
      <c r="B58" s="130" t="s">
        <v>663</v>
      </c>
      <c r="C58" s="131">
        <v>4544.7075581818181</v>
      </c>
      <c r="D58" s="131">
        <v>3954.7075581818181</v>
      </c>
      <c r="E58" s="131">
        <v>3497</v>
      </c>
      <c r="F58" s="131">
        <v>457.70755818181806</v>
      </c>
      <c r="G58" s="131">
        <v>590</v>
      </c>
      <c r="H58" s="131"/>
      <c r="I58" s="131">
        <v>4890</v>
      </c>
      <c r="J58" s="131">
        <v>3820</v>
      </c>
      <c r="K58" s="131">
        <v>3293</v>
      </c>
      <c r="L58" s="131">
        <v>527</v>
      </c>
      <c r="M58" s="173">
        <v>1070</v>
      </c>
      <c r="N58" s="131"/>
      <c r="O58" s="115"/>
      <c r="P58" s="128">
        <v>4890</v>
      </c>
      <c r="Q58" s="128"/>
      <c r="R58" s="128"/>
      <c r="S58" s="128"/>
      <c r="T58" s="128"/>
      <c r="U58" s="128"/>
      <c r="V58" s="128"/>
      <c r="W58" s="128"/>
      <c r="X58" s="128"/>
      <c r="Y58" s="128"/>
      <c r="Z58" s="128"/>
      <c r="AA58" s="128">
        <v>4890</v>
      </c>
      <c r="AB58" s="128"/>
      <c r="AC58" s="128"/>
      <c r="AD58" s="90">
        <v>0</v>
      </c>
    </row>
    <row r="59" spans="1:30" hidden="1">
      <c r="A59" s="174"/>
      <c r="B59" s="130" t="s">
        <v>662</v>
      </c>
      <c r="C59" s="131">
        <v>2528.6211279999998</v>
      </c>
      <c r="D59" s="131">
        <v>1852.621128</v>
      </c>
      <c r="E59" s="131">
        <v>1359</v>
      </c>
      <c r="F59" s="131">
        <v>493.621128</v>
      </c>
      <c r="G59" s="131">
        <v>676</v>
      </c>
      <c r="H59" s="131"/>
      <c r="I59" s="131">
        <v>2574</v>
      </c>
      <c r="J59" s="131">
        <v>2249</v>
      </c>
      <c r="K59" s="131">
        <v>1905</v>
      </c>
      <c r="L59" s="131">
        <v>344</v>
      </c>
      <c r="M59" s="173">
        <v>325</v>
      </c>
      <c r="N59" s="131"/>
      <c r="O59" s="115"/>
      <c r="P59" s="128">
        <v>2574</v>
      </c>
      <c r="Q59" s="128"/>
      <c r="R59" s="128"/>
      <c r="S59" s="128"/>
      <c r="T59" s="128"/>
      <c r="U59" s="128"/>
      <c r="V59" s="128"/>
      <c r="W59" s="128"/>
      <c r="X59" s="128"/>
      <c r="Y59" s="128"/>
      <c r="Z59" s="128"/>
      <c r="AA59" s="128">
        <v>2574</v>
      </c>
      <c r="AB59" s="128"/>
      <c r="AC59" s="128"/>
      <c r="AD59" s="90">
        <v>0</v>
      </c>
    </row>
    <row r="60" spans="1:30" hidden="1">
      <c r="A60" s="174"/>
      <c r="B60" s="130" t="s">
        <v>661</v>
      </c>
      <c r="C60" s="131">
        <v>831</v>
      </c>
      <c r="D60" s="131">
        <v>831</v>
      </c>
      <c r="E60" s="131">
        <v>831</v>
      </c>
      <c r="F60" s="131">
        <v>0</v>
      </c>
      <c r="G60" s="131"/>
      <c r="H60" s="131"/>
      <c r="I60" s="131">
        <v>986</v>
      </c>
      <c r="J60" s="131">
        <v>986</v>
      </c>
      <c r="K60" s="131">
        <v>986</v>
      </c>
      <c r="L60" s="131">
        <v>0</v>
      </c>
      <c r="M60" s="173">
        <v>0</v>
      </c>
      <c r="N60" s="131"/>
      <c r="O60" s="115"/>
      <c r="P60" s="128">
        <v>986</v>
      </c>
      <c r="Q60" s="128"/>
      <c r="R60" s="128"/>
      <c r="S60" s="128"/>
      <c r="T60" s="128"/>
      <c r="U60" s="128"/>
      <c r="V60" s="128"/>
      <c r="W60" s="128"/>
      <c r="X60" s="128"/>
      <c r="Y60" s="128"/>
      <c r="Z60" s="128">
        <v>986</v>
      </c>
      <c r="AA60" s="128"/>
      <c r="AB60" s="128"/>
      <c r="AC60" s="128"/>
      <c r="AD60" s="90">
        <v>0</v>
      </c>
    </row>
    <row r="61" spans="1:30" hidden="1">
      <c r="A61" s="174"/>
      <c r="B61" s="130" t="s">
        <v>660</v>
      </c>
      <c r="C61" s="131">
        <v>0</v>
      </c>
      <c r="D61" s="131">
        <v>0</v>
      </c>
      <c r="E61" s="131">
        <v>0</v>
      </c>
      <c r="F61" s="131">
        <v>0</v>
      </c>
      <c r="G61" s="131">
        <v>0</v>
      </c>
      <c r="H61" s="131"/>
      <c r="I61" s="131">
        <v>0</v>
      </c>
      <c r="J61" s="131">
        <v>0</v>
      </c>
      <c r="K61" s="131">
        <v>0</v>
      </c>
      <c r="L61" s="131">
        <v>0</v>
      </c>
      <c r="M61" s="173">
        <v>0</v>
      </c>
      <c r="N61" s="131"/>
      <c r="O61" s="115"/>
      <c r="P61" s="128">
        <v>0</v>
      </c>
      <c r="Q61" s="128"/>
      <c r="R61" s="128"/>
      <c r="S61" s="128"/>
      <c r="T61" s="128"/>
      <c r="U61" s="128"/>
      <c r="V61" s="128"/>
      <c r="W61" s="128"/>
      <c r="X61" s="128"/>
      <c r="Y61" s="128"/>
      <c r="Z61" s="128">
        <v>0</v>
      </c>
      <c r="AA61" s="128"/>
      <c r="AB61" s="128"/>
      <c r="AC61" s="128"/>
      <c r="AD61" s="90">
        <v>0</v>
      </c>
    </row>
    <row r="62" spans="1:30" hidden="1">
      <c r="A62" s="174"/>
      <c r="B62" s="130" t="s">
        <v>659</v>
      </c>
      <c r="C62" s="131">
        <v>1509</v>
      </c>
      <c r="D62" s="131">
        <v>1059</v>
      </c>
      <c r="E62" s="131">
        <v>1059</v>
      </c>
      <c r="F62" s="131">
        <v>0</v>
      </c>
      <c r="G62" s="131">
        <v>450</v>
      </c>
      <c r="H62" s="131"/>
      <c r="I62" s="131">
        <v>1781</v>
      </c>
      <c r="J62" s="131">
        <v>1331</v>
      </c>
      <c r="K62" s="131">
        <v>1331</v>
      </c>
      <c r="L62" s="131">
        <v>0</v>
      </c>
      <c r="M62" s="173">
        <v>450</v>
      </c>
      <c r="N62" s="131"/>
      <c r="O62" s="115"/>
      <c r="P62" s="128">
        <v>1781</v>
      </c>
      <c r="Q62" s="128"/>
      <c r="R62" s="128"/>
      <c r="S62" s="128"/>
      <c r="T62" s="128"/>
      <c r="U62" s="128"/>
      <c r="V62" s="128"/>
      <c r="W62" s="128"/>
      <c r="X62" s="128"/>
      <c r="Y62" s="128"/>
      <c r="Z62" s="128">
        <v>1781</v>
      </c>
      <c r="AA62" s="128"/>
      <c r="AB62" s="128"/>
      <c r="AC62" s="128"/>
      <c r="AD62" s="90">
        <v>0</v>
      </c>
    </row>
    <row r="63" spans="1:30" s="113" customFormat="1">
      <c r="A63" s="172">
        <v>16</v>
      </c>
      <c r="B63" s="116" t="s">
        <v>658</v>
      </c>
      <c r="C63" s="118">
        <v>83978.236645600002</v>
      </c>
      <c r="D63" s="118">
        <v>29698.236645600002</v>
      </c>
      <c r="E63" s="118">
        <v>29333</v>
      </c>
      <c r="F63" s="118">
        <v>365.23664559999997</v>
      </c>
      <c r="G63" s="118">
        <v>54280</v>
      </c>
      <c r="H63" s="118"/>
      <c r="I63" s="118">
        <v>96730</v>
      </c>
      <c r="J63" s="118">
        <v>30936</v>
      </c>
      <c r="K63" s="118">
        <v>30443</v>
      </c>
      <c r="L63" s="118">
        <v>493</v>
      </c>
      <c r="M63" s="171">
        <v>65794</v>
      </c>
      <c r="N63" s="118"/>
      <c r="O63" s="115"/>
      <c r="P63" s="114">
        <v>96730</v>
      </c>
      <c r="Q63" s="114"/>
      <c r="R63" s="114"/>
      <c r="S63" s="114"/>
      <c r="T63" s="114"/>
      <c r="U63" s="114"/>
      <c r="V63" s="114">
        <v>14493</v>
      </c>
      <c r="W63" s="114"/>
      <c r="X63" s="114">
        <v>73042</v>
      </c>
      <c r="Y63" s="114"/>
      <c r="Z63" s="114"/>
      <c r="AA63" s="114">
        <v>9195</v>
      </c>
      <c r="AB63" s="114"/>
      <c r="AC63" s="114"/>
      <c r="AD63" s="90">
        <v>0</v>
      </c>
    </row>
    <row r="64" spans="1:30" hidden="1">
      <c r="A64" s="174"/>
      <c r="B64" s="130" t="s">
        <v>657</v>
      </c>
      <c r="C64" s="131">
        <v>9058.2366456</v>
      </c>
      <c r="D64" s="131">
        <v>8058.2366456</v>
      </c>
      <c r="E64" s="131">
        <v>7693</v>
      </c>
      <c r="F64" s="131">
        <v>365.23664559999997</v>
      </c>
      <c r="G64" s="131">
        <v>1000</v>
      </c>
      <c r="H64" s="131"/>
      <c r="I64" s="131">
        <v>9195</v>
      </c>
      <c r="J64" s="131">
        <v>8129</v>
      </c>
      <c r="K64" s="131">
        <v>7636</v>
      </c>
      <c r="L64" s="131">
        <v>493</v>
      </c>
      <c r="M64" s="173">
        <v>1066</v>
      </c>
      <c r="N64" s="131"/>
      <c r="O64" s="115"/>
      <c r="P64" s="128">
        <v>9195</v>
      </c>
      <c r="Q64" s="128"/>
      <c r="R64" s="128"/>
      <c r="S64" s="128"/>
      <c r="T64" s="128"/>
      <c r="U64" s="128"/>
      <c r="V64" s="128"/>
      <c r="W64" s="128"/>
      <c r="X64" s="128"/>
      <c r="Y64" s="128"/>
      <c r="Z64" s="128"/>
      <c r="AA64" s="128">
        <v>9195</v>
      </c>
      <c r="AB64" s="128"/>
      <c r="AC64" s="128"/>
      <c r="AD64" s="90">
        <v>0</v>
      </c>
    </row>
    <row r="65" spans="1:30" hidden="1">
      <c r="A65" s="174"/>
      <c r="B65" s="130" t="s">
        <v>656</v>
      </c>
      <c r="C65" s="131">
        <v>3800</v>
      </c>
      <c r="D65" s="131">
        <v>0</v>
      </c>
      <c r="E65" s="131">
        <v>0</v>
      </c>
      <c r="F65" s="131">
        <v>0</v>
      </c>
      <c r="G65" s="131">
        <v>3800</v>
      </c>
      <c r="H65" s="131"/>
      <c r="I65" s="131">
        <v>2900</v>
      </c>
      <c r="J65" s="131">
        <v>0</v>
      </c>
      <c r="K65" s="131">
        <v>0</v>
      </c>
      <c r="L65" s="131">
        <v>0</v>
      </c>
      <c r="M65" s="173">
        <v>2900</v>
      </c>
      <c r="N65" s="131"/>
      <c r="O65" s="115"/>
      <c r="P65" s="128">
        <v>2900</v>
      </c>
      <c r="Q65" s="128"/>
      <c r="R65" s="128"/>
      <c r="S65" s="128"/>
      <c r="T65" s="128"/>
      <c r="U65" s="128"/>
      <c r="V65" s="128">
        <v>2900</v>
      </c>
      <c r="W65" s="128"/>
      <c r="X65" s="128"/>
      <c r="Y65" s="128"/>
      <c r="Z65" s="128"/>
      <c r="AA65" s="128"/>
      <c r="AB65" s="128"/>
      <c r="AC65" s="128"/>
      <c r="AD65" s="90">
        <v>0</v>
      </c>
    </row>
    <row r="66" spans="1:30" hidden="1">
      <c r="A66" s="174"/>
      <c r="B66" s="130" t="s">
        <v>655</v>
      </c>
      <c r="C66" s="131">
        <v>5441</v>
      </c>
      <c r="D66" s="131">
        <v>2961</v>
      </c>
      <c r="E66" s="131">
        <v>2961</v>
      </c>
      <c r="F66" s="131">
        <v>0</v>
      </c>
      <c r="G66" s="131">
        <v>2480</v>
      </c>
      <c r="H66" s="131"/>
      <c r="I66" s="131">
        <v>5650</v>
      </c>
      <c r="J66" s="131">
        <v>2770</v>
      </c>
      <c r="K66" s="131">
        <v>2770</v>
      </c>
      <c r="L66" s="131">
        <v>0</v>
      </c>
      <c r="M66" s="173">
        <v>2880</v>
      </c>
      <c r="N66" s="131"/>
      <c r="O66" s="115"/>
      <c r="P66" s="128">
        <v>5650</v>
      </c>
      <c r="Q66" s="128"/>
      <c r="R66" s="128"/>
      <c r="S66" s="128"/>
      <c r="T66" s="128"/>
      <c r="U66" s="128"/>
      <c r="V66" s="128">
        <v>5650</v>
      </c>
      <c r="W66" s="128"/>
      <c r="X66" s="128"/>
      <c r="Y66" s="128"/>
      <c r="Z66" s="128"/>
      <c r="AA66" s="128"/>
      <c r="AB66" s="128"/>
      <c r="AC66" s="128"/>
      <c r="AD66" s="90">
        <v>0</v>
      </c>
    </row>
    <row r="67" spans="1:30" hidden="1">
      <c r="A67" s="174"/>
      <c r="B67" s="175" t="s">
        <v>654</v>
      </c>
      <c r="C67" s="131">
        <v>5997</v>
      </c>
      <c r="D67" s="131">
        <v>4497</v>
      </c>
      <c r="E67" s="131">
        <v>4497</v>
      </c>
      <c r="F67" s="131"/>
      <c r="G67" s="131">
        <v>1500</v>
      </c>
      <c r="H67" s="131"/>
      <c r="I67" s="131">
        <v>5943</v>
      </c>
      <c r="J67" s="131">
        <v>4263</v>
      </c>
      <c r="K67" s="131">
        <v>4263</v>
      </c>
      <c r="L67" s="131"/>
      <c r="M67" s="173">
        <v>1680</v>
      </c>
      <c r="N67" s="131"/>
      <c r="O67" s="115"/>
      <c r="P67" s="128">
        <v>5943</v>
      </c>
      <c r="Q67" s="128"/>
      <c r="R67" s="128"/>
      <c r="S67" s="128"/>
      <c r="T67" s="128"/>
      <c r="U67" s="128"/>
      <c r="V67" s="128">
        <v>5943</v>
      </c>
      <c r="W67" s="128"/>
      <c r="X67" s="128"/>
      <c r="Y67" s="128"/>
      <c r="Z67" s="128"/>
      <c r="AA67" s="128"/>
      <c r="AB67" s="128"/>
      <c r="AC67" s="128"/>
      <c r="AD67" s="90">
        <v>0</v>
      </c>
    </row>
    <row r="68" spans="1:30" hidden="1">
      <c r="A68" s="174"/>
      <c r="B68" s="130" t="s">
        <v>653</v>
      </c>
      <c r="C68" s="131">
        <v>34476</v>
      </c>
      <c r="D68" s="131">
        <v>6476</v>
      </c>
      <c r="E68" s="131">
        <v>6476</v>
      </c>
      <c r="F68" s="131">
        <v>0</v>
      </c>
      <c r="G68" s="131">
        <v>28000</v>
      </c>
      <c r="H68" s="131"/>
      <c r="I68" s="131">
        <v>41216</v>
      </c>
      <c r="J68" s="131">
        <v>7129</v>
      </c>
      <c r="K68" s="131">
        <v>7129</v>
      </c>
      <c r="L68" s="131">
        <v>0</v>
      </c>
      <c r="M68" s="173">
        <v>34087</v>
      </c>
      <c r="N68" s="131"/>
      <c r="O68" s="115"/>
      <c r="P68" s="128">
        <v>41216</v>
      </c>
      <c r="Q68" s="128"/>
      <c r="R68" s="128"/>
      <c r="S68" s="128"/>
      <c r="T68" s="128"/>
      <c r="U68" s="128"/>
      <c r="V68" s="128"/>
      <c r="W68" s="128"/>
      <c r="X68" s="128">
        <v>41216</v>
      </c>
      <c r="Y68" s="128"/>
      <c r="Z68" s="128"/>
      <c r="AA68" s="128"/>
      <c r="AB68" s="128"/>
      <c r="AC68" s="128"/>
      <c r="AD68" s="90">
        <v>0</v>
      </c>
    </row>
    <row r="69" spans="1:30" hidden="1">
      <c r="A69" s="174"/>
      <c r="B69" s="130" t="s">
        <v>652</v>
      </c>
      <c r="C69" s="131">
        <v>17445</v>
      </c>
      <c r="D69" s="131">
        <v>5745</v>
      </c>
      <c r="E69" s="131">
        <v>5745</v>
      </c>
      <c r="F69" s="131">
        <v>0</v>
      </c>
      <c r="G69" s="131">
        <v>11700</v>
      </c>
      <c r="H69" s="131"/>
      <c r="I69" s="131">
        <v>23183</v>
      </c>
      <c r="J69" s="131">
        <v>6515</v>
      </c>
      <c r="K69" s="131">
        <v>6515</v>
      </c>
      <c r="L69" s="131">
        <v>0</v>
      </c>
      <c r="M69" s="173">
        <v>16668</v>
      </c>
      <c r="N69" s="131"/>
      <c r="O69" s="115"/>
      <c r="P69" s="128">
        <v>23183</v>
      </c>
      <c r="Q69" s="128"/>
      <c r="R69" s="128"/>
      <c r="S69" s="128"/>
      <c r="T69" s="128"/>
      <c r="U69" s="128"/>
      <c r="V69" s="128"/>
      <c r="W69" s="128"/>
      <c r="X69" s="128">
        <v>23183</v>
      </c>
      <c r="Y69" s="128"/>
      <c r="Z69" s="128"/>
      <c r="AA69" s="128"/>
      <c r="AB69" s="128"/>
      <c r="AC69" s="128"/>
      <c r="AD69" s="90">
        <v>0</v>
      </c>
    </row>
    <row r="70" spans="1:30" ht="25.5" hidden="1">
      <c r="A70" s="174"/>
      <c r="B70" s="130" t="s">
        <v>651</v>
      </c>
      <c r="C70" s="131">
        <v>7761</v>
      </c>
      <c r="D70" s="131">
        <v>1961</v>
      </c>
      <c r="E70" s="131">
        <v>1961</v>
      </c>
      <c r="F70" s="131">
        <v>0</v>
      </c>
      <c r="G70" s="131">
        <v>5800</v>
      </c>
      <c r="H70" s="131"/>
      <c r="I70" s="131">
        <v>8643</v>
      </c>
      <c r="J70" s="131">
        <v>2130</v>
      </c>
      <c r="K70" s="131">
        <v>2130</v>
      </c>
      <c r="L70" s="131">
        <v>0</v>
      </c>
      <c r="M70" s="173">
        <v>6513</v>
      </c>
      <c r="N70" s="131"/>
      <c r="O70" s="115"/>
      <c r="P70" s="128">
        <v>8643</v>
      </c>
      <c r="Q70" s="128"/>
      <c r="R70" s="128"/>
      <c r="S70" s="128"/>
      <c r="T70" s="128"/>
      <c r="U70" s="128"/>
      <c r="V70" s="128"/>
      <c r="W70" s="128"/>
      <c r="X70" s="128">
        <v>8643</v>
      </c>
      <c r="Y70" s="128"/>
      <c r="Z70" s="128"/>
      <c r="AA70" s="128"/>
      <c r="AB70" s="128"/>
      <c r="AC70" s="128"/>
      <c r="AD70" s="90">
        <v>0</v>
      </c>
    </row>
    <row r="71" spans="1:30" s="113" customFormat="1">
      <c r="A71" s="172">
        <v>17</v>
      </c>
      <c r="B71" s="116" t="s">
        <v>650</v>
      </c>
      <c r="C71" s="118">
        <v>9327</v>
      </c>
      <c r="D71" s="118">
        <v>6727</v>
      </c>
      <c r="E71" s="118">
        <v>6234</v>
      </c>
      <c r="F71" s="118">
        <v>493</v>
      </c>
      <c r="G71" s="118">
        <v>2600</v>
      </c>
      <c r="H71" s="118"/>
      <c r="I71" s="118">
        <v>9594</v>
      </c>
      <c r="J71" s="118">
        <v>6994</v>
      </c>
      <c r="K71" s="118">
        <v>6369</v>
      </c>
      <c r="L71" s="118">
        <v>625</v>
      </c>
      <c r="M71" s="171">
        <v>2600</v>
      </c>
      <c r="N71" s="118"/>
      <c r="O71" s="115"/>
      <c r="P71" s="114">
        <v>9594</v>
      </c>
      <c r="Q71" s="114"/>
      <c r="R71" s="114"/>
      <c r="S71" s="114"/>
      <c r="T71" s="114"/>
      <c r="U71" s="114"/>
      <c r="V71" s="114"/>
      <c r="W71" s="114"/>
      <c r="X71" s="114"/>
      <c r="Y71" s="114"/>
      <c r="Z71" s="114">
        <v>600</v>
      </c>
      <c r="AA71" s="114">
        <v>8994</v>
      </c>
      <c r="AB71" s="114"/>
      <c r="AC71" s="114"/>
      <c r="AD71" s="90">
        <v>0</v>
      </c>
    </row>
    <row r="72" spans="1:30" hidden="1">
      <c r="A72" s="174"/>
      <c r="B72" s="130" t="s">
        <v>649</v>
      </c>
      <c r="C72" s="131">
        <v>8727</v>
      </c>
      <c r="D72" s="131">
        <v>6727</v>
      </c>
      <c r="E72" s="131">
        <v>6234</v>
      </c>
      <c r="F72" s="131">
        <v>493</v>
      </c>
      <c r="G72" s="131">
        <v>2000</v>
      </c>
      <c r="H72" s="131"/>
      <c r="I72" s="131">
        <v>8994</v>
      </c>
      <c r="J72" s="131">
        <v>6994</v>
      </c>
      <c r="K72" s="131">
        <v>6369</v>
      </c>
      <c r="L72" s="131">
        <v>625</v>
      </c>
      <c r="M72" s="173">
        <v>2000</v>
      </c>
      <c r="N72" s="131"/>
      <c r="O72" s="115"/>
      <c r="P72" s="128">
        <v>8994</v>
      </c>
      <c r="Q72" s="128"/>
      <c r="R72" s="128"/>
      <c r="S72" s="128"/>
      <c r="T72" s="128"/>
      <c r="U72" s="128"/>
      <c r="V72" s="128"/>
      <c r="W72" s="128"/>
      <c r="X72" s="128"/>
      <c r="Y72" s="128"/>
      <c r="Z72" s="128"/>
      <c r="AA72" s="128">
        <v>8994</v>
      </c>
      <c r="AB72" s="128"/>
      <c r="AC72" s="128"/>
      <c r="AD72" s="90">
        <v>0</v>
      </c>
    </row>
    <row r="73" spans="1:30" hidden="1">
      <c r="A73" s="174"/>
      <c r="B73" s="130" t="s">
        <v>648</v>
      </c>
      <c r="C73" s="131">
        <v>600</v>
      </c>
      <c r="D73" s="131">
        <v>0</v>
      </c>
      <c r="E73" s="131">
        <v>0</v>
      </c>
      <c r="F73" s="131">
        <v>0</v>
      </c>
      <c r="G73" s="131">
        <v>600</v>
      </c>
      <c r="H73" s="131"/>
      <c r="I73" s="131">
        <v>600</v>
      </c>
      <c r="J73" s="131"/>
      <c r="K73" s="131"/>
      <c r="L73" s="131">
        <v>0</v>
      </c>
      <c r="M73" s="173">
        <v>600</v>
      </c>
      <c r="N73" s="131"/>
      <c r="O73" s="115"/>
      <c r="P73" s="128">
        <v>600</v>
      </c>
      <c r="Q73" s="128"/>
      <c r="R73" s="128"/>
      <c r="S73" s="128"/>
      <c r="T73" s="128"/>
      <c r="U73" s="128"/>
      <c r="V73" s="128"/>
      <c r="W73" s="128"/>
      <c r="X73" s="128"/>
      <c r="Y73" s="128"/>
      <c r="Z73" s="128">
        <v>600</v>
      </c>
      <c r="AA73" s="128"/>
      <c r="AB73" s="128"/>
      <c r="AC73" s="128"/>
      <c r="AD73" s="90">
        <v>0</v>
      </c>
    </row>
    <row r="74" spans="1:30" s="113" customFormat="1">
      <c r="A74" s="172">
        <v>18</v>
      </c>
      <c r="B74" s="116" t="s">
        <v>647</v>
      </c>
      <c r="C74" s="118">
        <v>219834.36492399999</v>
      </c>
      <c r="D74" s="118">
        <v>218534.36492399999</v>
      </c>
      <c r="E74" s="118">
        <v>214958.9</v>
      </c>
      <c r="F74" s="118">
        <v>3575.4649239999999</v>
      </c>
      <c r="G74" s="118">
        <v>1300</v>
      </c>
      <c r="H74" s="118"/>
      <c r="I74" s="118">
        <v>234599</v>
      </c>
      <c r="J74" s="118">
        <v>232799</v>
      </c>
      <c r="K74" s="118">
        <v>228862.9</v>
      </c>
      <c r="L74" s="118">
        <v>3936.0999999999985</v>
      </c>
      <c r="M74" s="171">
        <v>1800</v>
      </c>
      <c r="N74" s="118"/>
      <c r="O74" s="115"/>
      <c r="P74" s="114">
        <v>234599</v>
      </c>
      <c r="Q74" s="114"/>
      <c r="R74" s="114"/>
      <c r="S74" s="114"/>
      <c r="T74" s="114"/>
      <c r="U74" s="114">
        <v>216658</v>
      </c>
      <c r="V74" s="114"/>
      <c r="W74" s="114"/>
      <c r="X74" s="114"/>
      <c r="Y74" s="114"/>
      <c r="Z74" s="114"/>
      <c r="AA74" s="114">
        <v>17941</v>
      </c>
      <c r="AB74" s="114"/>
      <c r="AC74" s="114"/>
      <c r="AD74" s="90">
        <v>0</v>
      </c>
    </row>
    <row r="75" spans="1:30" hidden="1">
      <c r="A75" s="174"/>
      <c r="B75" s="130" t="s">
        <v>646</v>
      </c>
      <c r="C75" s="131">
        <v>9866.2244759999994</v>
      </c>
      <c r="D75" s="131">
        <v>8566.2244759999994</v>
      </c>
      <c r="E75" s="131">
        <v>6527</v>
      </c>
      <c r="F75" s="131">
        <v>2039.2244759999994</v>
      </c>
      <c r="G75" s="131">
        <v>1300</v>
      </c>
      <c r="H75" s="131"/>
      <c r="I75" s="131">
        <v>10569</v>
      </c>
      <c r="J75" s="131">
        <v>8769</v>
      </c>
      <c r="K75" s="131">
        <v>6664</v>
      </c>
      <c r="L75" s="131">
        <v>2105</v>
      </c>
      <c r="M75" s="173">
        <v>1800</v>
      </c>
      <c r="N75" s="131"/>
      <c r="O75" s="115"/>
      <c r="P75" s="128">
        <v>10569</v>
      </c>
      <c r="Q75" s="128"/>
      <c r="R75" s="128"/>
      <c r="S75" s="128"/>
      <c r="T75" s="128"/>
      <c r="U75" s="128"/>
      <c r="V75" s="128"/>
      <c r="W75" s="128"/>
      <c r="X75" s="128"/>
      <c r="Y75" s="128"/>
      <c r="Z75" s="128"/>
      <c r="AA75" s="128">
        <v>10569</v>
      </c>
      <c r="AB75" s="128"/>
      <c r="AC75" s="128"/>
      <c r="AD75" s="90">
        <v>0</v>
      </c>
    </row>
    <row r="76" spans="1:30" hidden="1">
      <c r="A76" s="174"/>
      <c r="B76" s="130" t="s">
        <v>645</v>
      </c>
      <c r="C76" s="131">
        <v>3019.0571</v>
      </c>
      <c r="D76" s="131">
        <v>3019.0571</v>
      </c>
      <c r="E76" s="131">
        <v>2246</v>
      </c>
      <c r="F76" s="131">
        <v>773.05709999999999</v>
      </c>
      <c r="G76" s="131"/>
      <c r="H76" s="131"/>
      <c r="I76" s="131">
        <v>2921</v>
      </c>
      <c r="J76" s="131">
        <v>2921</v>
      </c>
      <c r="K76" s="131">
        <v>2073</v>
      </c>
      <c r="L76" s="131">
        <v>848</v>
      </c>
      <c r="M76" s="173"/>
      <c r="N76" s="131"/>
      <c r="O76" s="115"/>
      <c r="P76" s="128">
        <v>2921</v>
      </c>
      <c r="Q76" s="128"/>
      <c r="R76" s="128"/>
      <c r="S76" s="128"/>
      <c r="T76" s="128"/>
      <c r="U76" s="128"/>
      <c r="V76" s="128"/>
      <c r="W76" s="128"/>
      <c r="X76" s="128"/>
      <c r="Y76" s="128"/>
      <c r="Z76" s="128"/>
      <c r="AA76" s="128">
        <v>2921</v>
      </c>
      <c r="AB76" s="128"/>
      <c r="AC76" s="128"/>
      <c r="AD76" s="90">
        <v>0</v>
      </c>
    </row>
    <row r="77" spans="1:30" hidden="1">
      <c r="A77" s="174"/>
      <c r="B77" s="130" t="s">
        <v>644</v>
      </c>
      <c r="C77" s="131">
        <v>4268.1833480000005</v>
      </c>
      <c r="D77" s="131">
        <v>4268.1833480000005</v>
      </c>
      <c r="E77" s="131">
        <v>3505</v>
      </c>
      <c r="F77" s="131">
        <v>763.18334800000048</v>
      </c>
      <c r="G77" s="131"/>
      <c r="H77" s="131"/>
      <c r="I77" s="131">
        <v>4451</v>
      </c>
      <c r="J77" s="131">
        <v>4451</v>
      </c>
      <c r="K77" s="131">
        <v>3688</v>
      </c>
      <c r="L77" s="131">
        <v>763</v>
      </c>
      <c r="M77" s="173"/>
      <c r="N77" s="131"/>
      <c r="O77" s="115"/>
      <c r="P77" s="128">
        <v>4451</v>
      </c>
      <c r="Q77" s="128"/>
      <c r="R77" s="128"/>
      <c r="S77" s="128"/>
      <c r="T77" s="128"/>
      <c r="U77" s="128"/>
      <c r="V77" s="128"/>
      <c r="W77" s="128"/>
      <c r="X77" s="128"/>
      <c r="Y77" s="128"/>
      <c r="Z77" s="128"/>
      <c r="AA77" s="128">
        <v>4451</v>
      </c>
      <c r="AB77" s="128"/>
      <c r="AC77" s="128"/>
      <c r="AD77" s="90">
        <v>0</v>
      </c>
    </row>
    <row r="78" spans="1:30" hidden="1">
      <c r="A78" s="174"/>
      <c r="B78" s="130" t="s">
        <v>643</v>
      </c>
      <c r="C78" s="131">
        <v>13311</v>
      </c>
      <c r="D78" s="131">
        <v>13311</v>
      </c>
      <c r="E78" s="131">
        <v>13311</v>
      </c>
      <c r="F78" s="131">
        <v>0</v>
      </c>
      <c r="G78" s="131"/>
      <c r="H78" s="131"/>
      <c r="I78" s="131">
        <v>12462</v>
      </c>
      <c r="J78" s="131">
        <v>12462</v>
      </c>
      <c r="K78" s="131">
        <v>12462</v>
      </c>
      <c r="L78" s="131">
        <v>0</v>
      </c>
      <c r="M78" s="173"/>
      <c r="N78" s="131"/>
      <c r="O78" s="115"/>
      <c r="P78" s="128">
        <v>12462</v>
      </c>
      <c r="Q78" s="128"/>
      <c r="R78" s="128"/>
      <c r="S78" s="128"/>
      <c r="T78" s="128"/>
      <c r="U78" s="128">
        <v>12462</v>
      </c>
      <c r="V78" s="128"/>
      <c r="W78" s="128"/>
      <c r="X78" s="128"/>
      <c r="Y78" s="128"/>
      <c r="Z78" s="128"/>
      <c r="AA78" s="128"/>
      <c r="AB78" s="128"/>
      <c r="AC78" s="128"/>
      <c r="AD78" s="90">
        <v>0</v>
      </c>
    </row>
    <row r="79" spans="1:30" hidden="1">
      <c r="A79" s="174"/>
      <c r="B79" s="130" t="s">
        <v>642</v>
      </c>
      <c r="C79" s="131">
        <v>17483</v>
      </c>
      <c r="D79" s="131">
        <v>17483</v>
      </c>
      <c r="E79" s="131">
        <v>17483</v>
      </c>
      <c r="F79" s="131">
        <v>0</v>
      </c>
      <c r="G79" s="131"/>
      <c r="H79" s="131"/>
      <c r="I79" s="131">
        <v>17614</v>
      </c>
      <c r="J79" s="131">
        <v>17614</v>
      </c>
      <c r="K79" s="131">
        <v>17614</v>
      </c>
      <c r="L79" s="131">
        <v>0</v>
      </c>
      <c r="M79" s="173"/>
      <c r="N79" s="131"/>
      <c r="O79" s="115"/>
      <c r="P79" s="128">
        <v>17614</v>
      </c>
      <c r="Q79" s="128"/>
      <c r="R79" s="128"/>
      <c r="S79" s="128"/>
      <c r="T79" s="128"/>
      <c r="U79" s="128">
        <v>17614</v>
      </c>
      <c r="V79" s="128"/>
      <c r="W79" s="128"/>
      <c r="X79" s="128"/>
      <c r="Y79" s="128"/>
      <c r="Z79" s="128"/>
      <c r="AA79" s="128"/>
      <c r="AB79" s="128"/>
      <c r="AC79" s="128"/>
      <c r="AD79" s="90">
        <v>0</v>
      </c>
    </row>
    <row r="80" spans="1:30" hidden="1">
      <c r="A80" s="174"/>
      <c r="B80" s="130" t="s">
        <v>641</v>
      </c>
      <c r="C80" s="131">
        <v>8480</v>
      </c>
      <c r="D80" s="131">
        <v>8480</v>
      </c>
      <c r="E80" s="131">
        <v>8480</v>
      </c>
      <c r="F80" s="131">
        <v>0</v>
      </c>
      <c r="G80" s="131"/>
      <c r="H80" s="131"/>
      <c r="I80" s="131">
        <v>8480</v>
      </c>
      <c r="J80" s="131">
        <v>8480</v>
      </c>
      <c r="K80" s="131">
        <v>8480</v>
      </c>
      <c r="L80" s="131">
        <v>0</v>
      </c>
      <c r="M80" s="173"/>
      <c r="N80" s="131"/>
      <c r="O80" s="115"/>
      <c r="P80" s="128">
        <v>8480</v>
      </c>
      <c r="Q80" s="128"/>
      <c r="R80" s="128"/>
      <c r="S80" s="128"/>
      <c r="T80" s="128"/>
      <c r="U80" s="128">
        <v>8480</v>
      </c>
      <c r="V80" s="128"/>
      <c r="W80" s="128"/>
      <c r="X80" s="128"/>
      <c r="Y80" s="128"/>
      <c r="Z80" s="128"/>
      <c r="AA80" s="128"/>
      <c r="AB80" s="128"/>
      <c r="AC80" s="128"/>
      <c r="AD80" s="90">
        <v>0</v>
      </c>
    </row>
    <row r="81" spans="1:30" hidden="1">
      <c r="A81" s="174"/>
      <c r="B81" s="130" t="s">
        <v>640</v>
      </c>
      <c r="C81" s="131">
        <v>0</v>
      </c>
      <c r="D81" s="131">
        <v>0</v>
      </c>
      <c r="E81" s="131"/>
      <c r="F81" s="131">
        <v>0</v>
      </c>
      <c r="G81" s="131"/>
      <c r="H81" s="131"/>
      <c r="I81" s="131">
        <v>0</v>
      </c>
      <c r="J81" s="131"/>
      <c r="K81" s="131">
        <v>0</v>
      </c>
      <c r="L81" s="131">
        <v>0</v>
      </c>
      <c r="M81" s="173"/>
      <c r="N81" s="131"/>
      <c r="O81" s="115"/>
      <c r="P81" s="128">
        <v>0</v>
      </c>
      <c r="Q81" s="128"/>
      <c r="R81" s="128"/>
      <c r="S81" s="128"/>
      <c r="T81" s="128"/>
      <c r="U81" s="128">
        <v>0</v>
      </c>
      <c r="V81" s="128"/>
      <c r="W81" s="128"/>
      <c r="X81" s="128"/>
      <c r="Y81" s="128"/>
      <c r="Z81" s="128"/>
      <c r="AA81" s="128"/>
      <c r="AB81" s="128"/>
      <c r="AC81" s="128"/>
      <c r="AD81" s="90">
        <v>0</v>
      </c>
    </row>
    <row r="82" spans="1:30" hidden="1">
      <c r="A82" s="174"/>
      <c r="B82" s="130" t="s">
        <v>639</v>
      </c>
      <c r="C82" s="131">
        <v>24839</v>
      </c>
      <c r="D82" s="131">
        <v>24839</v>
      </c>
      <c r="E82" s="131">
        <v>24839</v>
      </c>
      <c r="F82" s="131"/>
      <c r="G82" s="131"/>
      <c r="H82" s="131"/>
      <c r="I82" s="131">
        <v>28123</v>
      </c>
      <c r="J82" s="131">
        <v>28123</v>
      </c>
      <c r="K82" s="131">
        <v>28123</v>
      </c>
      <c r="L82" s="131"/>
      <c r="M82" s="173"/>
      <c r="N82" s="131"/>
      <c r="O82" s="115"/>
      <c r="P82" s="128">
        <v>28123</v>
      </c>
      <c r="Q82" s="128"/>
      <c r="R82" s="128"/>
      <c r="S82" s="128"/>
      <c r="T82" s="128"/>
      <c r="U82" s="128">
        <v>28123</v>
      </c>
      <c r="V82" s="128"/>
      <c r="W82" s="128"/>
      <c r="X82" s="128"/>
      <c r="Y82" s="128"/>
      <c r="Z82" s="128"/>
      <c r="AA82" s="128"/>
      <c r="AB82" s="128"/>
      <c r="AC82" s="128"/>
      <c r="AD82" s="90">
        <v>0</v>
      </c>
    </row>
    <row r="83" spans="1:30" hidden="1">
      <c r="A83" s="174"/>
      <c r="B83" s="130" t="s">
        <v>638</v>
      </c>
      <c r="C83" s="131">
        <v>0</v>
      </c>
      <c r="D83" s="131"/>
      <c r="E83" s="131"/>
      <c r="F83" s="131">
        <v>0</v>
      </c>
      <c r="G83" s="131"/>
      <c r="H83" s="131"/>
      <c r="I83" s="131">
        <v>0</v>
      </c>
      <c r="J83" s="131"/>
      <c r="K83" s="131"/>
      <c r="L83" s="131">
        <v>0</v>
      </c>
      <c r="M83" s="173"/>
      <c r="N83" s="131"/>
      <c r="O83" s="115"/>
      <c r="P83" s="128">
        <v>0</v>
      </c>
      <c r="Q83" s="128"/>
      <c r="R83" s="128"/>
      <c r="S83" s="128"/>
      <c r="T83" s="128"/>
      <c r="U83" s="128">
        <v>0</v>
      </c>
      <c r="V83" s="128"/>
      <c r="W83" s="128"/>
      <c r="X83" s="128"/>
      <c r="Y83" s="128"/>
      <c r="Z83" s="128"/>
      <c r="AA83" s="128"/>
      <c r="AB83" s="128"/>
      <c r="AC83" s="128"/>
      <c r="AD83" s="90">
        <v>0</v>
      </c>
    </row>
    <row r="84" spans="1:30" hidden="1">
      <c r="A84" s="174"/>
      <c r="B84" s="130" t="s">
        <v>637</v>
      </c>
      <c r="C84" s="131">
        <v>0</v>
      </c>
      <c r="D84" s="131"/>
      <c r="E84" s="131"/>
      <c r="F84" s="131">
        <v>0</v>
      </c>
      <c r="G84" s="131"/>
      <c r="H84" s="131"/>
      <c r="I84" s="131">
        <v>0</v>
      </c>
      <c r="J84" s="131"/>
      <c r="K84" s="131"/>
      <c r="L84" s="131">
        <v>0</v>
      </c>
      <c r="M84" s="173"/>
      <c r="N84" s="131"/>
      <c r="O84" s="115"/>
      <c r="P84" s="128">
        <v>0</v>
      </c>
      <c r="Q84" s="128"/>
      <c r="R84" s="128"/>
      <c r="S84" s="128"/>
      <c r="T84" s="128"/>
      <c r="U84" s="128">
        <v>0</v>
      </c>
      <c r="V84" s="128"/>
      <c r="W84" s="128"/>
      <c r="X84" s="128"/>
      <c r="Y84" s="128"/>
      <c r="Z84" s="128"/>
      <c r="AA84" s="128"/>
      <c r="AB84" s="128"/>
      <c r="AC84" s="128"/>
      <c r="AD84" s="90">
        <v>0</v>
      </c>
    </row>
    <row r="85" spans="1:30" hidden="1">
      <c r="A85" s="174"/>
      <c r="B85" s="130" t="s">
        <v>636</v>
      </c>
      <c r="C85" s="131">
        <v>0</v>
      </c>
      <c r="D85" s="131"/>
      <c r="E85" s="131"/>
      <c r="F85" s="131">
        <v>0</v>
      </c>
      <c r="G85" s="131"/>
      <c r="H85" s="131"/>
      <c r="I85" s="131">
        <v>0</v>
      </c>
      <c r="J85" s="131"/>
      <c r="K85" s="131"/>
      <c r="L85" s="131">
        <v>0</v>
      </c>
      <c r="M85" s="173"/>
      <c r="N85" s="131"/>
      <c r="O85" s="115"/>
      <c r="P85" s="128">
        <v>0</v>
      </c>
      <c r="Q85" s="128"/>
      <c r="R85" s="128"/>
      <c r="S85" s="128"/>
      <c r="T85" s="128"/>
      <c r="U85" s="128">
        <v>0</v>
      </c>
      <c r="V85" s="128"/>
      <c r="W85" s="128"/>
      <c r="X85" s="128"/>
      <c r="Y85" s="128"/>
      <c r="Z85" s="128"/>
      <c r="AA85" s="128"/>
      <c r="AB85" s="128"/>
      <c r="AC85" s="128"/>
      <c r="AD85" s="90">
        <v>0</v>
      </c>
    </row>
    <row r="86" spans="1:30" ht="25.5" hidden="1">
      <c r="A86" s="174"/>
      <c r="B86" s="130" t="s">
        <v>635</v>
      </c>
      <c r="C86" s="131">
        <v>0</v>
      </c>
      <c r="D86" s="131"/>
      <c r="E86" s="131"/>
      <c r="F86" s="131">
        <v>0</v>
      </c>
      <c r="G86" s="131"/>
      <c r="H86" s="131"/>
      <c r="I86" s="131">
        <v>0</v>
      </c>
      <c r="J86" s="131"/>
      <c r="K86" s="131"/>
      <c r="L86" s="131">
        <v>0</v>
      </c>
      <c r="M86" s="173"/>
      <c r="N86" s="131"/>
      <c r="O86" s="115"/>
      <c r="P86" s="128">
        <v>0</v>
      </c>
      <c r="Q86" s="128"/>
      <c r="R86" s="128"/>
      <c r="S86" s="128"/>
      <c r="T86" s="128"/>
      <c r="U86" s="128">
        <v>0</v>
      </c>
      <c r="V86" s="128"/>
      <c r="W86" s="128"/>
      <c r="X86" s="128"/>
      <c r="Y86" s="128"/>
      <c r="Z86" s="128"/>
      <c r="AA86" s="128"/>
      <c r="AB86" s="128"/>
      <c r="AC86" s="128"/>
      <c r="AD86" s="90">
        <v>0</v>
      </c>
    </row>
    <row r="87" spans="1:30" ht="25.5" hidden="1">
      <c r="A87" s="174"/>
      <c r="B87" s="130" t="s">
        <v>634</v>
      </c>
      <c r="C87" s="131">
        <v>0</v>
      </c>
      <c r="D87" s="131"/>
      <c r="E87" s="131"/>
      <c r="F87" s="131">
        <v>0</v>
      </c>
      <c r="G87" s="131"/>
      <c r="H87" s="131"/>
      <c r="I87" s="131">
        <v>0</v>
      </c>
      <c r="J87" s="131"/>
      <c r="K87" s="131"/>
      <c r="L87" s="131">
        <v>0</v>
      </c>
      <c r="M87" s="173"/>
      <c r="N87" s="131"/>
      <c r="O87" s="115"/>
      <c r="P87" s="128">
        <v>0</v>
      </c>
      <c r="Q87" s="128"/>
      <c r="R87" s="128"/>
      <c r="S87" s="128"/>
      <c r="T87" s="128"/>
      <c r="U87" s="128">
        <v>0</v>
      </c>
      <c r="V87" s="128"/>
      <c r="W87" s="128"/>
      <c r="X87" s="128"/>
      <c r="Y87" s="128"/>
      <c r="Z87" s="128"/>
      <c r="AA87" s="128"/>
      <c r="AB87" s="128"/>
      <c r="AC87" s="128"/>
      <c r="AD87" s="90">
        <v>0</v>
      </c>
    </row>
    <row r="88" spans="1:30" hidden="1">
      <c r="A88" s="174"/>
      <c r="B88" s="130" t="s">
        <v>633</v>
      </c>
      <c r="C88" s="131">
        <v>0</v>
      </c>
      <c r="D88" s="131"/>
      <c r="E88" s="131"/>
      <c r="F88" s="131">
        <v>0</v>
      </c>
      <c r="G88" s="131"/>
      <c r="H88" s="131"/>
      <c r="I88" s="131">
        <v>0</v>
      </c>
      <c r="J88" s="131"/>
      <c r="K88" s="131"/>
      <c r="L88" s="131">
        <v>0</v>
      </c>
      <c r="M88" s="173"/>
      <c r="N88" s="131"/>
      <c r="O88" s="115"/>
      <c r="P88" s="128">
        <v>0</v>
      </c>
      <c r="Q88" s="128"/>
      <c r="R88" s="128"/>
      <c r="S88" s="128"/>
      <c r="T88" s="128"/>
      <c r="U88" s="128">
        <v>0</v>
      </c>
      <c r="V88" s="128"/>
      <c r="W88" s="128"/>
      <c r="X88" s="128"/>
      <c r="Y88" s="128"/>
      <c r="Z88" s="128"/>
      <c r="AA88" s="128"/>
      <c r="AB88" s="128"/>
      <c r="AC88" s="128"/>
      <c r="AD88" s="90">
        <v>0</v>
      </c>
    </row>
    <row r="89" spans="1:30" hidden="1">
      <c r="A89" s="174"/>
      <c r="B89" s="130" t="s">
        <v>632</v>
      </c>
      <c r="C89" s="131">
        <v>0</v>
      </c>
      <c r="D89" s="131"/>
      <c r="E89" s="131"/>
      <c r="F89" s="131">
        <v>0</v>
      </c>
      <c r="G89" s="131"/>
      <c r="H89" s="131"/>
      <c r="I89" s="131">
        <v>0</v>
      </c>
      <c r="J89" s="131"/>
      <c r="K89" s="131"/>
      <c r="L89" s="131">
        <v>0</v>
      </c>
      <c r="M89" s="173"/>
      <c r="N89" s="131"/>
      <c r="O89" s="115"/>
      <c r="P89" s="128">
        <v>0</v>
      </c>
      <c r="Q89" s="128"/>
      <c r="R89" s="128"/>
      <c r="S89" s="128"/>
      <c r="T89" s="128"/>
      <c r="U89" s="128">
        <v>0</v>
      </c>
      <c r="V89" s="128"/>
      <c r="W89" s="128"/>
      <c r="X89" s="128"/>
      <c r="Y89" s="128"/>
      <c r="Z89" s="128"/>
      <c r="AA89" s="128"/>
      <c r="AB89" s="128"/>
      <c r="AC89" s="128"/>
      <c r="AD89" s="90">
        <v>0</v>
      </c>
    </row>
    <row r="90" spans="1:30" hidden="1">
      <c r="A90" s="174"/>
      <c r="B90" s="130" t="s">
        <v>631</v>
      </c>
      <c r="C90" s="131">
        <v>4508</v>
      </c>
      <c r="D90" s="131">
        <v>4508</v>
      </c>
      <c r="E90" s="131">
        <v>4508</v>
      </c>
      <c r="F90" s="131">
        <v>0</v>
      </c>
      <c r="G90" s="131"/>
      <c r="H90" s="131"/>
      <c r="I90" s="131">
        <v>4430</v>
      </c>
      <c r="J90" s="131">
        <v>4430</v>
      </c>
      <c r="K90" s="131">
        <v>4210</v>
      </c>
      <c r="L90" s="131">
        <v>220</v>
      </c>
      <c r="M90" s="173"/>
      <c r="N90" s="131"/>
      <c r="O90" s="115"/>
      <c r="P90" s="128">
        <v>4430</v>
      </c>
      <c r="Q90" s="128"/>
      <c r="R90" s="128"/>
      <c r="S90" s="128"/>
      <c r="T90" s="128"/>
      <c r="U90" s="128">
        <v>4430</v>
      </c>
      <c r="V90" s="128"/>
      <c r="W90" s="128"/>
      <c r="X90" s="128"/>
      <c r="Y90" s="128"/>
      <c r="Z90" s="128"/>
      <c r="AA90" s="128"/>
      <c r="AB90" s="128"/>
      <c r="AC90" s="128"/>
      <c r="AD90" s="90">
        <v>0</v>
      </c>
    </row>
    <row r="91" spans="1:30" hidden="1">
      <c r="A91" s="174"/>
      <c r="B91" s="130" t="s">
        <v>630</v>
      </c>
      <c r="C91" s="131">
        <v>2925</v>
      </c>
      <c r="D91" s="131">
        <v>2925</v>
      </c>
      <c r="E91" s="131">
        <v>2925</v>
      </c>
      <c r="F91" s="131">
        <v>0</v>
      </c>
      <c r="G91" s="131"/>
      <c r="H91" s="131"/>
      <c r="I91" s="131">
        <v>3796</v>
      </c>
      <c r="J91" s="131">
        <v>3796</v>
      </c>
      <c r="K91" s="131">
        <v>3796</v>
      </c>
      <c r="L91" s="131">
        <v>0</v>
      </c>
      <c r="M91" s="173"/>
      <c r="N91" s="131"/>
      <c r="O91" s="115"/>
      <c r="P91" s="128">
        <v>3796</v>
      </c>
      <c r="Q91" s="128"/>
      <c r="R91" s="128"/>
      <c r="S91" s="128"/>
      <c r="T91" s="128"/>
      <c r="U91" s="128">
        <v>3796</v>
      </c>
      <c r="V91" s="128"/>
      <c r="W91" s="128"/>
      <c r="X91" s="128"/>
      <c r="Y91" s="128"/>
      <c r="Z91" s="128"/>
      <c r="AA91" s="128"/>
      <c r="AB91" s="128"/>
      <c r="AC91" s="128"/>
      <c r="AD91" s="90">
        <v>0</v>
      </c>
    </row>
    <row r="92" spans="1:30" hidden="1">
      <c r="A92" s="174"/>
      <c r="B92" s="130" t="s">
        <v>629</v>
      </c>
      <c r="C92" s="131">
        <v>1429</v>
      </c>
      <c r="D92" s="131">
        <v>1429</v>
      </c>
      <c r="E92" s="131">
        <v>1429</v>
      </c>
      <c r="F92" s="131">
        <v>0</v>
      </c>
      <c r="G92" s="131"/>
      <c r="H92" s="131"/>
      <c r="I92" s="131">
        <v>2403</v>
      </c>
      <c r="J92" s="131">
        <v>2403</v>
      </c>
      <c r="K92" s="131">
        <v>2403</v>
      </c>
      <c r="L92" s="131">
        <v>0</v>
      </c>
      <c r="M92" s="173"/>
      <c r="N92" s="131"/>
      <c r="O92" s="115"/>
      <c r="P92" s="128">
        <v>2403</v>
      </c>
      <c r="Q92" s="128"/>
      <c r="R92" s="128"/>
      <c r="S92" s="128"/>
      <c r="T92" s="128"/>
      <c r="U92" s="128">
        <v>2403</v>
      </c>
      <c r="V92" s="128"/>
      <c r="W92" s="128"/>
      <c r="X92" s="128"/>
      <c r="Y92" s="128"/>
      <c r="Z92" s="128"/>
      <c r="AA92" s="128"/>
      <c r="AB92" s="128"/>
      <c r="AC92" s="128"/>
      <c r="AD92" s="90">
        <v>0</v>
      </c>
    </row>
    <row r="93" spans="1:30" hidden="1">
      <c r="A93" s="174"/>
      <c r="B93" s="130" t="s">
        <v>628</v>
      </c>
      <c r="C93" s="131">
        <v>8480</v>
      </c>
      <c r="D93" s="131">
        <v>8480</v>
      </c>
      <c r="E93" s="131">
        <v>8480</v>
      </c>
      <c r="F93" s="131">
        <v>0</v>
      </c>
      <c r="G93" s="131"/>
      <c r="H93" s="131"/>
      <c r="I93" s="131">
        <v>8480</v>
      </c>
      <c r="J93" s="131">
        <v>8480</v>
      </c>
      <c r="K93" s="131">
        <v>8480</v>
      </c>
      <c r="L93" s="131">
        <v>0</v>
      </c>
      <c r="M93" s="173"/>
      <c r="N93" s="131"/>
      <c r="O93" s="115"/>
      <c r="P93" s="128">
        <v>8480</v>
      </c>
      <c r="Q93" s="128"/>
      <c r="R93" s="128"/>
      <c r="S93" s="128"/>
      <c r="T93" s="128"/>
      <c r="U93" s="128">
        <v>8480</v>
      </c>
      <c r="V93" s="128"/>
      <c r="W93" s="128"/>
      <c r="X93" s="128"/>
      <c r="Y93" s="128"/>
      <c r="Z93" s="128"/>
      <c r="AA93" s="128"/>
      <c r="AB93" s="128"/>
      <c r="AC93" s="128"/>
      <c r="AD93" s="90">
        <v>0</v>
      </c>
    </row>
    <row r="94" spans="1:30" hidden="1">
      <c r="A94" s="174"/>
      <c r="B94" s="130" t="s">
        <v>627</v>
      </c>
      <c r="C94" s="131">
        <v>8745</v>
      </c>
      <c r="D94" s="131">
        <v>8745</v>
      </c>
      <c r="E94" s="131">
        <v>8745</v>
      </c>
      <c r="F94" s="131">
        <v>0</v>
      </c>
      <c r="G94" s="131"/>
      <c r="H94" s="131"/>
      <c r="I94" s="131">
        <v>10964</v>
      </c>
      <c r="J94" s="131">
        <v>10964</v>
      </c>
      <c r="K94" s="131">
        <v>10964</v>
      </c>
      <c r="L94" s="131">
        <v>0</v>
      </c>
      <c r="M94" s="173"/>
      <c r="N94" s="131"/>
      <c r="O94" s="115"/>
      <c r="P94" s="128">
        <v>10964</v>
      </c>
      <c r="Q94" s="128"/>
      <c r="R94" s="128"/>
      <c r="S94" s="128"/>
      <c r="T94" s="128"/>
      <c r="U94" s="128">
        <v>10964</v>
      </c>
      <c r="V94" s="128"/>
      <c r="W94" s="128"/>
      <c r="X94" s="128"/>
      <c r="Y94" s="128"/>
      <c r="Z94" s="128"/>
      <c r="AA94" s="128"/>
      <c r="AB94" s="128"/>
      <c r="AC94" s="128"/>
      <c r="AD94" s="90">
        <v>0</v>
      </c>
    </row>
    <row r="95" spans="1:30" hidden="1">
      <c r="A95" s="174"/>
      <c r="B95" s="130" t="s">
        <v>626</v>
      </c>
      <c r="C95" s="131">
        <v>8065</v>
      </c>
      <c r="D95" s="131">
        <v>8065</v>
      </c>
      <c r="E95" s="131">
        <v>8065</v>
      </c>
      <c r="F95" s="131">
        <v>0</v>
      </c>
      <c r="G95" s="131"/>
      <c r="H95" s="131"/>
      <c r="I95" s="131">
        <v>10119</v>
      </c>
      <c r="J95" s="131">
        <v>10119</v>
      </c>
      <c r="K95" s="131">
        <v>10119</v>
      </c>
      <c r="L95" s="131">
        <v>0</v>
      </c>
      <c r="M95" s="173"/>
      <c r="N95" s="131"/>
      <c r="O95" s="115"/>
      <c r="P95" s="128">
        <v>10119</v>
      </c>
      <c r="Q95" s="128"/>
      <c r="R95" s="128"/>
      <c r="S95" s="128"/>
      <c r="T95" s="128"/>
      <c r="U95" s="128">
        <v>10119</v>
      </c>
      <c r="V95" s="128"/>
      <c r="W95" s="128"/>
      <c r="X95" s="128"/>
      <c r="Y95" s="128"/>
      <c r="Z95" s="128"/>
      <c r="AA95" s="128"/>
      <c r="AB95" s="128"/>
      <c r="AC95" s="128"/>
      <c r="AD95" s="90">
        <v>0</v>
      </c>
    </row>
    <row r="96" spans="1:30" hidden="1">
      <c r="A96" s="174"/>
      <c r="B96" s="130" t="s">
        <v>625</v>
      </c>
      <c r="C96" s="131">
        <v>8045</v>
      </c>
      <c r="D96" s="131">
        <v>8045</v>
      </c>
      <c r="E96" s="131">
        <v>8045</v>
      </c>
      <c r="F96" s="131">
        <v>0</v>
      </c>
      <c r="G96" s="131"/>
      <c r="H96" s="131"/>
      <c r="I96" s="131">
        <v>10121</v>
      </c>
      <c r="J96" s="131">
        <v>10121</v>
      </c>
      <c r="K96" s="131">
        <v>10121</v>
      </c>
      <c r="L96" s="131">
        <v>0</v>
      </c>
      <c r="M96" s="173"/>
      <c r="N96" s="131"/>
      <c r="O96" s="115"/>
      <c r="P96" s="128">
        <v>10121</v>
      </c>
      <c r="Q96" s="128"/>
      <c r="R96" s="128"/>
      <c r="S96" s="128"/>
      <c r="T96" s="128"/>
      <c r="U96" s="128">
        <v>10121</v>
      </c>
      <c r="V96" s="128"/>
      <c r="W96" s="128"/>
      <c r="X96" s="128"/>
      <c r="Y96" s="128"/>
      <c r="Z96" s="128"/>
      <c r="AA96" s="128"/>
      <c r="AB96" s="128"/>
      <c r="AC96" s="128"/>
      <c r="AD96" s="90">
        <v>0</v>
      </c>
    </row>
    <row r="97" spans="1:30" hidden="1">
      <c r="A97" s="174"/>
      <c r="B97" s="130" t="s">
        <v>624</v>
      </c>
      <c r="C97" s="131">
        <v>4634</v>
      </c>
      <c r="D97" s="131">
        <v>4634</v>
      </c>
      <c r="E97" s="131">
        <v>4634</v>
      </c>
      <c r="F97" s="131">
        <v>0</v>
      </c>
      <c r="G97" s="131"/>
      <c r="H97" s="131"/>
      <c r="I97" s="131">
        <v>5058</v>
      </c>
      <c r="J97" s="131">
        <v>5058</v>
      </c>
      <c r="K97" s="131">
        <v>5058</v>
      </c>
      <c r="L97" s="131">
        <v>0</v>
      </c>
      <c r="M97" s="173"/>
      <c r="N97" s="131"/>
      <c r="O97" s="115"/>
      <c r="P97" s="128">
        <v>5058</v>
      </c>
      <c r="Q97" s="128"/>
      <c r="R97" s="128"/>
      <c r="S97" s="128"/>
      <c r="T97" s="128"/>
      <c r="U97" s="128">
        <v>5058</v>
      </c>
      <c r="V97" s="128"/>
      <c r="W97" s="128"/>
      <c r="X97" s="128"/>
      <c r="Y97" s="128"/>
      <c r="Z97" s="128"/>
      <c r="AA97" s="128"/>
      <c r="AB97" s="128"/>
      <c r="AC97" s="128"/>
      <c r="AD97" s="90">
        <v>0</v>
      </c>
    </row>
    <row r="98" spans="1:30" hidden="1">
      <c r="A98" s="174"/>
      <c r="B98" s="130" t="s">
        <v>623</v>
      </c>
      <c r="C98" s="131">
        <v>7907</v>
      </c>
      <c r="D98" s="131">
        <v>7907</v>
      </c>
      <c r="E98" s="131">
        <v>7907</v>
      </c>
      <c r="F98" s="131">
        <v>0</v>
      </c>
      <c r="G98" s="131"/>
      <c r="H98" s="131"/>
      <c r="I98" s="131">
        <v>8106</v>
      </c>
      <c r="J98" s="131">
        <v>8106</v>
      </c>
      <c r="K98" s="131">
        <v>8106</v>
      </c>
      <c r="L98" s="131">
        <v>0</v>
      </c>
      <c r="M98" s="173"/>
      <c r="N98" s="131"/>
      <c r="O98" s="115"/>
      <c r="P98" s="128">
        <v>8106</v>
      </c>
      <c r="Q98" s="128"/>
      <c r="R98" s="128"/>
      <c r="S98" s="128"/>
      <c r="T98" s="128"/>
      <c r="U98" s="128">
        <v>8106</v>
      </c>
      <c r="V98" s="128"/>
      <c r="W98" s="128"/>
      <c r="X98" s="128"/>
      <c r="Y98" s="128"/>
      <c r="Z98" s="128"/>
      <c r="AA98" s="128"/>
      <c r="AB98" s="128"/>
      <c r="AC98" s="128"/>
      <c r="AD98" s="90">
        <v>0</v>
      </c>
    </row>
    <row r="99" spans="1:30" hidden="1">
      <c r="A99" s="174"/>
      <c r="B99" s="130" t="s">
        <v>622</v>
      </c>
      <c r="C99" s="131">
        <v>8575</v>
      </c>
      <c r="D99" s="131">
        <v>8575</v>
      </c>
      <c r="E99" s="131">
        <v>8575</v>
      </c>
      <c r="F99" s="131">
        <v>0</v>
      </c>
      <c r="G99" s="131"/>
      <c r="H99" s="131"/>
      <c r="I99" s="131">
        <v>8740</v>
      </c>
      <c r="J99" s="131">
        <v>8740</v>
      </c>
      <c r="K99" s="131">
        <v>8740</v>
      </c>
      <c r="L99" s="131">
        <v>0</v>
      </c>
      <c r="M99" s="173"/>
      <c r="N99" s="131"/>
      <c r="O99" s="115"/>
      <c r="P99" s="128">
        <v>8740</v>
      </c>
      <c r="Q99" s="128"/>
      <c r="R99" s="128"/>
      <c r="S99" s="128"/>
      <c r="T99" s="128"/>
      <c r="U99" s="128">
        <v>8740</v>
      </c>
      <c r="V99" s="128"/>
      <c r="W99" s="128"/>
      <c r="X99" s="128"/>
      <c r="Y99" s="128"/>
      <c r="Z99" s="128"/>
      <c r="AA99" s="128"/>
      <c r="AB99" s="128"/>
      <c r="AC99" s="128"/>
      <c r="AD99" s="90">
        <v>0</v>
      </c>
    </row>
    <row r="100" spans="1:30" hidden="1">
      <c r="A100" s="174"/>
      <c r="B100" s="130" t="s">
        <v>621</v>
      </c>
      <c r="C100" s="131">
        <v>11317</v>
      </c>
      <c r="D100" s="131">
        <v>11317</v>
      </c>
      <c r="E100" s="131">
        <v>11317</v>
      </c>
      <c r="F100" s="131">
        <v>0</v>
      </c>
      <c r="G100" s="131"/>
      <c r="H100" s="131"/>
      <c r="I100" s="131">
        <v>11443</v>
      </c>
      <c r="J100" s="131">
        <v>11443</v>
      </c>
      <c r="K100" s="131">
        <v>11443</v>
      </c>
      <c r="L100" s="131">
        <v>0</v>
      </c>
      <c r="M100" s="173"/>
      <c r="N100" s="131"/>
      <c r="O100" s="115"/>
      <c r="P100" s="128">
        <v>11443</v>
      </c>
      <c r="Q100" s="128"/>
      <c r="R100" s="128"/>
      <c r="S100" s="128"/>
      <c r="T100" s="128"/>
      <c r="U100" s="128">
        <v>11443</v>
      </c>
      <c r="V100" s="128"/>
      <c r="W100" s="128"/>
      <c r="X100" s="128"/>
      <c r="Y100" s="128"/>
      <c r="Z100" s="128"/>
      <c r="AA100" s="128"/>
      <c r="AB100" s="128"/>
      <c r="AC100" s="128"/>
      <c r="AD100" s="90">
        <v>0</v>
      </c>
    </row>
    <row r="101" spans="1:30" hidden="1">
      <c r="A101" s="174"/>
      <c r="B101" s="130" t="s">
        <v>620</v>
      </c>
      <c r="C101" s="131">
        <v>11861</v>
      </c>
      <c r="D101" s="131">
        <v>11861</v>
      </c>
      <c r="E101" s="131">
        <v>11861</v>
      </c>
      <c r="F101" s="131">
        <v>0</v>
      </c>
      <c r="G101" s="131"/>
      <c r="H101" s="131"/>
      <c r="I101" s="131">
        <v>12273</v>
      </c>
      <c r="J101" s="131">
        <v>12273</v>
      </c>
      <c r="K101" s="131">
        <v>12273</v>
      </c>
      <c r="L101" s="131">
        <v>0</v>
      </c>
      <c r="M101" s="173"/>
      <c r="N101" s="131"/>
      <c r="O101" s="115"/>
      <c r="P101" s="128">
        <v>12273</v>
      </c>
      <c r="Q101" s="128"/>
      <c r="R101" s="128"/>
      <c r="S101" s="128"/>
      <c r="T101" s="128"/>
      <c r="U101" s="128">
        <v>12273</v>
      </c>
      <c r="V101" s="128"/>
      <c r="W101" s="128"/>
      <c r="X101" s="128"/>
      <c r="Y101" s="128"/>
      <c r="Z101" s="128"/>
      <c r="AA101" s="128"/>
      <c r="AB101" s="128"/>
      <c r="AC101" s="128"/>
      <c r="AD101" s="90">
        <v>0</v>
      </c>
    </row>
    <row r="102" spans="1:30" hidden="1">
      <c r="A102" s="174"/>
      <c r="B102" s="130" t="s">
        <v>619</v>
      </c>
      <c r="C102" s="131">
        <v>10079</v>
      </c>
      <c r="D102" s="131">
        <v>10079</v>
      </c>
      <c r="E102" s="131">
        <v>10079</v>
      </c>
      <c r="F102" s="131">
        <v>0</v>
      </c>
      <c r="G102" s="131"/>
      <c r="H102" s="131"/>
      <c r="I102" s="131">
        <v>10463</v>
      </c>
      <c r="J102" s="131">
        <v>10463</v>
      </c>
      <c r="K102" s="131">
        <v>10463</v>
      </c>
      <c r="L102" s="131">
        <v>0</v>
      </c>
      <c r="M102" s="173"/>
      <c r="N102" s="131"/>
      <c r="O102" s="115"/>
      <c r="P102" s="128">
        <v>10463</v>
      </c>
      <c r="Q102" s="128"/>
      <c r="R102" s="128"/>
      <c r="S102" s="128"/>
      <c r="T102" s="128"/>
      <c r="U102" s="128">
        <v>10463</v>
      </c>
      <c r="V102" s="128"/>
      <c r="W102" s="128"/>
      <c r="X102" s="128"/>
      <c r="Y102" s="128"/>
      <c r="Z102" s="128"/>
      <c r="AA102" s="128"/>
      <c r="AB102" s="128"/>
      <c r="AC102" s="128"/>
      <c r="AD102" s="90">
        <v>0</v>
      </c>
    </row>
    <row r="103" spans="1:30" hidden="1">
      <c r="A103" s="174"/>
      <c r="B103" s="130" t="s">
        <v>618</v>
      </c>
      <c r="C103" s="131">
        <v>6655</v>
      </c>
      <c r="D103" s="131">
        <v>6655</v>
      </c>
      <c r="E103" s="131">
        <v>6655</v>
      </c>
      <c r="F103" s="131">
        <v>0</v>
      </c>
      <c r="G103" s="131"/>
      <c r="H103" s="131"/>
      <c r="I103" s="131">
        <v>6990</v>
      </c>
      <c r="J103" s="131">
        <v>6990</v>
      </c>
      <c r="K103" s="131">
        <v>6990</v>
      </c>
      <c r="L103" s="131">
        <v>0</v>
      </c>
      <c r="M103" s="173"/>
      <c r="N103" s="131"/>
      <c r="O103" s="115"/>
      <c r="P103" s="128">
        <v>6990</v>
      </c>
      <c r="Q103" s="128"/>
      <c r="R103" s="128"/>
      <c r="S103" s="128"/>
      <c r="T103" s="128"/>
      <c r="U103" s="128">
        <v>6990</v>
      </c>
      <c r="V103" s="128"/>
      <c r="W103" s="128"/>
      <c r="X103" s="128"/>
      <c r="Y103" s="128"/>
      <c r="Z103" s="128"/>
      <c r="AA103" s="128"/>
      <c r="AB103" s="128"/>
      <c r="AC103" s="128"/>
      <c r="AD103" s="90">
        <v>0</v>
      </c>
    </row>
    <row r="104" spans="1:30" hidden="1">
      <c r="A104" s="174"/>
      <c r="B104" s="130" t="s">
        <v>617</v>
      </c>
      <c r="C104" s="131">
        <v>10754</v>
      </c>
      <c r="D104" s="131">
        <v>10754</v>
      </c>
      <c r="E104" s="131">
        <v>10754</v>
      </c>
      <c r="F104" s="131">
        <v>0</v>
      </c>
      <c r="G104" s="131"/>
      <c r="H104" s="131"/>
      <c r="I104" s="131">
        <v>11017</v>
      </c>
      <c r="J104" s="131">
        <v>11017</v>
      </c>
      <c r="K104" s="131">
        <v>11017</v>
      </c>
      <c r="L104" s="131">
        <v>0</v>
      </c>
      <c r="M104" s="173"/>
      <c r="N104" s="131"/>
      <c r="O104" s="115"/>
      <c r="P104" s="128">
        <v>11017</v>
      </c>
      <c r="Q104" s="128"/>
      <c r="R104" s="128"/>
      <c r="S104" s="128"/>
      <c r="T104" s="128"/>
      <c r="U104" s="128">
        <v>11017</v>
      </c>
      <c r="V104" s="128"/>
      <c r="W104" s="128"/>
      <c r="X104" s="128"/>
      <c r="Y104" s="128"/>
      <c r="Z104" s="128"/>
      <c r="AA104" s="128"/>
      <c r="AB104" s="128"/>
      <c r="AC104" s="128"/>
      <c r="AD104" s="90">
        <v>0</v>
      </c>
    </row>
    <row r="105" spans="1:30" hidden="1">
      <c r="A105" s="174"/>
      <c r="B105" s="130" t="s">
        <v>616</v>
      </c>
      <c r="C105" s="131">
        <v>10963.9</v>
      </c>
      <c r="D105" s="131">
        <v>10963.9</v>
      </c>
      <c r="E105" s="131">
        <v>10963.9</v>
      </c>
      <c r="F105" s="131">
        <v>0</v>
      </c>
      <c r="G105" s="131"/>
      <c r="H105" s="131"/>
      <c r="I105" s="131">
        <v>11449</v>
      </c>
      <c r="J105" s="131">
        <v>11449</v>
      </c>
      <c r="K105" s="131">
        <v>11448.900000000001</v>
      </c>
      <c r="L105" s="131">
        <v>9.9999999998544808E-2</v>
      </c>
      <c r="M105" s="173"/>
      <c r="N105" s="131"/>
      <c r="O105" s="115"/>
      <c r="P105" s="128">
        <v>11449</v>
      </c>
      <c r="Q105" s="128"/>
      <c r="R105" s="128"/>
      <c r="S105" s="128"/>
      <c r="T105" s="128"/>
      <c r="U105" s="128">
        <v>11449</v>
      </c>
      <c r="V105" s="128"/>
      <c r="W105" s="128"/>
      <c r="X105" s="128"/>
      <c r="Y105" s="128"/>
      <c r="Z105" s="128"/>
      <c r="AA105" s="128"/>
      <c r="AB105" s="128"/>
      <c r="AC105" s="128"/>
      <c r="AD105" s="90">
        <v>0</v>
      </c>
    </row>
    <row r="106" spans="1:30" hidden="1">
      <c r="A106" s="174"/>
      <c r="B106" s="130" t="s">
        <v>615</v>
      </c>
      <c r="C106" s="131">
        <v>8713</v>
      </c>
      <c r="D106" s="131">
        <v>8713</v>
      </c>
      <c r="E106" s="131">
        <v>8713</v>
      </c>
      <c r="F106" s="131">
        <v>0</v>
      </c>
      <c r="G106" s="131"/>
      <c r="H106" s="131"/>
      <c r="I106" s="131">
        <v>8790</v>
      </c>
      <c r="J106" s="131">
        <v>8790</v>
      </c>
      <c r="K106" s="131">
        <v>8790</v>
      </c>
      <c r="L106" s="131">
        <v>0</v>
      </c>
      <c r="M106" s="173"/>
      <c r="N106" s="131"/>
      <c r="O106" s="115"/>
      <c r="P106" s="128">
        <v>8790</v>
      </c>
      <c r="Q106" s="128"/>
      <c r="R106" s="128"/>
      <c r="S106" s="128"/>
      <c r="T106" s="128"/>
      <c r="U106" s="128">
        <v>8790</v>
      </c>
      <c r="V106" s="128"/>
      <c r="W106" s="128"/>
      <c r="X106" s="128"/>
      <c r="Y106" s="128"/>
      <c r="Z106" s="128"/>
      <c r="AA106" s="128"/>
      <c r="AB106" s="128"/>
      <c r="AC106" s="128"/>
      <c r="AD106" s="90">
        <v>0</v>
      </c>
    </row>
    <row r="107" spans="1:30" hidden="1">
      <c r="A107" s="174"/>
      <c r="B107" s="130" t="s">
        <v>614</v>
      </c>
      <c r="C107" s="131">
        <v>4912</v>
      </c>
      <c r="D107" s="131">
        <v>4912</v>
      </c>
      <c r="E107" s="131">
        <v>4912</v>
      </c>
      <c r="F107" s="131">
        <v>0</v>
      </c>
      <c r="G107" s="131"/>
      <c r="H107" s="131"/>
      <c r="I107" s="131">
        <v>5337</v>
      </c>
      <c r="J107" s="131">
        <v>5337</v>
      </c>
      <c r="K107" s="131">
        <v>5337</v>
      </c>
      <c r="L107" s="131">
        <v>0</v>
      </c>
      <c r="M107" s="173"/>
      <c r="N107" s="131"/>
      <c r="O107" s="115"/>
      <c r="P107" s="128">
        <v>5337</v>
      </c>
      <c r="Q107" s="128"/>
      <c r="R107" s="128"/>
      <c r="S107" s="128"/>
      <c r="T107" s="128"/>
      <c r="U107" s="128">
        <v>5337</v>
      </c>
      <c r="V107" s="128"/>
      <c r="W107" s="128"/>
      <c r="X107" s="128"/>
      <c r="Y107" s="128"/>
      <c r="Z107" s="128"/>
      <c r="AA107" s="128"/>
      <c r="AB107" s="128"/>
      <c r="AC107" s="128"/>
      <c r="AD107" s="90">
        <v>0</v>
      </c>
    </row>
    <row r="108" spans="1:30" s="113" customFormat="1">
      <c r="A108" s="172">
        <v>19</v>
      </c>
      <c r="B108" s="116" t="s">
        <v>613</v>
      </c>
      <c r="C108" s="118">
        <v>313298.89578904619</v>
      </c>
      <c r="D108" s="118">
        <v>313298.89578904619</v>
      </c>
      <c r="E108" s="118">
        <v>301685</v>
      </c>
      <c r="F108" s="118">
        <v>11613.895789046157</v>
      </c>
      <c r="G108" s="118">
        <v>0</v>
      </c>
      <c r="H108" s="118"/>
      <c r="I108" s="118">
        <v>319503</v>
      </c>
      <c r="J108" s="118">
        <v>319503</v>
      </c>
      <c r="K108" s="118">
        <v>308088</v>
      </c>
      <c r="L108" s="118">
        <v>11415</v>
      </c>
      <c r="M108" s="171">
        <v>0</v>
      </c>
      <c r="N108" s="118"/>
      <c r="O108" s="115"/>
      <c r="P108" s="114">
        <v>319503</v>
      </c>
      <c r="Q108" s="114"/>
      <c r="R108" s="114"/>
      <c r="S108" s="114">
        <v>307684</v>
      </c>
      <c r="T108" s="114"/>
      <c r="U108" s="114"/>
      <c r="V108" s="114"/>
      <c r="W108" s="114"/>
      <c r="X108" s="114"/>
      <c r="Y108" s="114"/>
      <c r="Z108" s="114"/>
      <c r="AA108" s="114">
        <v>11819</v>
      </c>
      <c r="AB108" s="114"/>
      <c r="AC108" s="114"/>
      <c r="AD108" s="90">
        <v>0</v>
      </c>
    </row>
    <row r="109" spans="1:30" hidden="1">
      <c r="A109" s="174"/>
      <c r="B109" s="130" t="s">
        <v>612</v>
      </c>
      <c r="C109" s="131">
        <v>11799.598205046153</v>
      </c>
      <c r="D109" s="131">
        <v>11799.598205046153</v>
      </c>
      <c r="E109" s="131">
        <v>10029</v>
      </c>
      <c r="F109" s="131">
        <v>1770.5982050461535</v>
      </c>
      <c r="G109" s="131"/>
      <c r="H109" s="131"/>
      <c r="I109" s="131">
        <v>11819</v>
      </c>
      <c r="J109" s="131">
        <v>11819</v>
      </c>
      <c r="K109" s="131">
        <v>9924</v>
      </c>
      <c r="L109" s="131">
        <v>1895</v>
      </c>
      <c r="M109" s="173"/>
      <c r="N109" s="131"/>
      <c r="O109" s="115"/>
      <c r="P109" s="128">
        <v>11819</v>
      </c>
      <c r="Q109" s="128"/>
      <c r="R109" s="128"/>
      <c r="S109" s="128"/>
      <c r="T109" s="128"/>
      <c r="U109" s="128"/>
      <c r="V109" s="128"/>
      <c r="W109" s="128"/>
      <c r="X109" s="128"/>
      <c r="Y109" s="128"/>
      <c r="Z109" s="128"/>
      <c r="AA109" s="128">
        <v>11819</v>
      </c>
      <c r="AB109" s="128"/>
      <c r="AC109" s="128"/>
      <c r="AD109" s="90">
        <v>0</v>
      </c>
    </row>
    <row r="110" spans="1:30" hidden="1">
      <c r="A110" s="174"/>
      <c r="B110" s="130" t="s">
        <v>611</v>
      </c>
      <c r="C110" s="131">
        <v>10389.463792</v>
      </c>
      <c r="D110" s="131">
        <v>10389.463792</v>
      </c>
      <c r="E110" s="131">
        <v>10137</v>
      </c>
      <c r="F110" s="131">
        <v>252.46379200000047</v>
      </c>
      <c r="G110" s="131"/>
      <c r="H110" s="131"/>
      <c r="I110" s="131">
        <v>10925</v>
      </c>
      <c r="J110" s="131">
        <v>10925</v>
      </c>
      <c r="K110" s="131">
        <v>10673</v>
      </c>
      <c r="L110" s="131">
        <v>252</v>
      </c>
      <c r="M110" s="173"/>
      <c r="N110" s="131"/>
      <c r="O110" s="115"/>
      <c r="P110" s="128">
        <v>10925</v>
      </c>
      <c r="Q110" s="128"/>
      <c r="R110" s="128"/>
      <c r="S110" s="128">
        <v>10925</v>
      </c>
      <c r="T110" s="128"/>
      <c r="U110" s="128"/>
      <c r="V110" s="128"/>
      <c r="W110" s="128"/>
      <c r="X110" s="128"/>
      <c r="Y110" s="128"/>
      <c r="Z110" s="128"/>
      <c r="AA110" s="128"/>
      <c r="AB110" s="128"/>
      <c r="AC110" s="128"/>
      <c r="AD110" s="90">
        <v>0</v>
      </c>
    </row>
    <row r="111" spans="1:30" hidden="1">
      <c r="A111" s="174"/>
      <c r="B111" s="130" t="s">
        <v>610</v>
      </c>
      <c r="C111" s="131">
        <v>10844</v>
      </c>
      <c r="D111" s="131">
        <v>10844</v>
      </c>
      <c r="E111" s="131">
        <v>10607</v>
      </c>
      <c r="F111" s="131">
        <v>237</v>
      </c>
      <c r="G111" s="131"/>
      <c r="H111" s="131"/>
      <c r="I111" s="131">
        <v>11462</v>
      </c>
      <c r="J111" s="131">
        <v>11462</v>
      </c>
      <c r="K111" s="131">
        <v>11181</v>
      </c>
      <c r="L111" s="131">
        <v>281</v>
      </c>
      <c r="M111" s="173"/>
      <c r="N111" s="131"/>
      <c r="O111" s="115"/>
      <c r="P111" s="128">
        <v>11462</v>
      </c>
      <c r="Q111" s="128"/>
      <c r="R111" s="128"/>
      <c r="S111" s="128">
        <v>11462</v>
      </c>
      <c r="T111" s="128"/>
      <c r="U111" s="128"/>
      <c r="V111" s="128"/>
      <c r="W111" s="128"/>
      <c r="X111" s="128"/>
      <c r="Y111" s="128"/>
      <c r="Z111" s="128"/>
      <c r="AA111" s="128"/>
      <c r="AB111" s="128"/>
      <c r="AC111" s="128"/>
      <c r="AD111" s="90">
        <v>0</v>
      </c>
    </row>
    <row r="112" spans="1:30" hidden="1">
      <c r="A112" s="174"/>
      <c r="B112" s="130" t="s">
        <v>609</v>
      </c>
      <c r="C112" s="131">
        <v>12193</v>
      </c>
      <c r="D112" s="131">
        <v>12193</v>
      </c>
      <c r="E112" s="131">
        <v>11938</v>
      </c>
      <c r="F112" s="131">
        <v>255</v>
      </c>
      <c r="G112" s="131"/>
      <c r="H112" s="131"/>
      <c r="I112" s="131">
        <v>12807</v>
      </c>
      <c r="J112" s="131">
        <v>12807</v>
      </c>
      <c r="K112" s="131">
        <v>12537</v>
      </c>
      <c r="L112" s="131">
        <v>270</v>
      </c>
      <c r="M112" s="173"/>
      <c r="N112" s="131"/>
      <c r="O112" s="115"/>
      <c r="P112" s="128">
        <v>12807</v>
      </c>
      <c r="Q112" s="128"/>
      <c r="R112" s="128"/>
      <c r="S112" s="128">
        <v>12807</v>
      </c>
      <c r="T112" s="128"/>
      <c r="U112" s="128"/>
      <c r="V112" s="128"/>
      <c r="W112" s="128"/>
      <c r="X112" s="128"/>
      <c r="Y112" s="128"/>
      <c r="Z112" s="128"/>
      <c r="AA112" s="128"/>
      <c r="AB112" s="128"/>
      <c r="AC112" s="128"/>
      <c r="AD112" s="90">
        <v>0</v>
      </c>
    </row>
    <row r="113" spans="1:30" hidden="1">
      <c r="A113" s="174"/>
      <c r="B113" s="130" t="s">
        <v>608</v>
      </c>
      <c r="C113" s="131">
        <v>5374</v>
      </c>
      <c r="D113" s="131">
        <v>5374</v>
      </c>
      <c r="E113" s="131">
        <v>5251</v>
      </c>
      <c r="F113" s="131">
        <v>123</v>
      </c>
      <c r="G113" s="131"/>
      <c r="H113" s="131"/>
      <c r="I113" s="131">
        <v>5637</v>
      </c>
      <c r="J113" s="131">
        <v>5637</v>
      </c>
      <c r="K113" s="131">
        <v>5492</v>
      </c>
      <c r="L113" s="131">
        <v>145</v>
      </c>
      <c r="M113" s="173"/>
      <c r="N113" s="131"/>
      <c r="O113" s="115"/>
      <c r="P113" s="128">
        <v>5637</v>
      </c>
      <c r="Q113" s="128"/>
      <c r="R113" s="128"/>
      <c r="S113" s="128">
        <v>5637</v>
      </c>
      <c r="T113" s="128"/>
      <c r="U113" s="128"/>
      <c r="V113" s="128"/>
      <c r="W113" s="128"/>
      <c r="X113" s="128"/>
      <c r="Y113" s="128"/>
      <c r="Z113" s="128"/>
      <c r="AA113" s="128"/>
      <c r="AB113" s="128"/>
      <c r="AC113" s="128"/>
      <c r="AD113" s="90">
        <v>0</v>
      </c>
    </row>
    <row r="114" spans="1:30" hidden="1">
      <c r="A114" s="174"/>
      <c r="B114" s="130" t="s">
        <v>607</v>
      </c>
      <c r="C114" s="131">
        <v>7253</v>
      </c>
      <c r="D114" s="131">
        <v>7253</v>
      </c>
      <c r="E114" s="131">
        <v>7085</v>
      </c>
      <c r="F114" s="131">
        <v>168</v>
      </c>
      <c r="G114" s="131"/>
      <c r="H114" s="131"/>
      <c r="I114" s="131">
        <v>7822</v>
      </c>
      <c r="J114" s="131">
        <v>7822</v>
      </c>
      <c r="K114" s="131">
        <v>7654</v>
      </c>
      <c r="L114" s="131">
        <v>168</v>
      </c>
      <c r="M114" s="173"/>
      <c r="N114" s="131"/>
      <c r="O114" s="115"/>
      <c r="P114" s="128">
        <v>7822</v>
      </c>
      <c r="Q114" s="128"/>
      <c r="R114" s="128"/>
      <c r="S114" s="128">
        <v>7822</v>
      </c>
      <c r="T114" s="128"/>
      <c r="U114" s="128"/>
      <c r="V114" s="128"/>
      <c r="W114" s="128"/>
      <c r="X114" s="128"/>
      <c r="Y114" s="128"/>
      <c r="Z114" s="128"/>
      <c r="AA114" s="128"/>
      <c r="AB114" s="128"/>
      <c r="AC114" s="128"/>
      <c r="AD114" s="90">
        <v>0</v>
      </c>
    </row>
    <row r="115" spans="1:30" hidden="1">
      <c r="A115" s="174"/>
      <c r="B115" s="130" t="s">
        <v>606</v>
      </c>
      <c r="C115" s="131">
        <v>9457.7948319999996</v>
      </c>
      <c r="D115" s="131">
        <v>9457.7948319999996</v>
      </c>
      <c r="E115" s="131">
        <v>9200</v>
      </c>
      <c r="F115" s="131">
        <v>257.79483199999959</v>
      </c>
      <c r="G115" s="131"/>
      <c r="H115" s="131"/>
      <c r="I115" s="131">
        <v>9510</v>
      </c>
      <c r="J115" s="131">
        <v>9510</v>
      </c>
      <c r="K115" s="131">
        <v>9259</v>
      </c>
      <c r="L115" s="131">
        <v>251</v>
      </c>
      <c r="M115" s="173"/>
      <c r="N115" s="131"/>
      <c r="O115" s="115"/>
      <c r="P115" s="128">
        <v>9510</v>
      </c>
      <c r="Q115" s="128"/>
      <c r="R115" s="128"/>
      <c r="S115" s="128">
        <v>9510</v>
      </c>
      <c r="T115" s="128"/>
      <c r="U115" s="128"/>
      <c r="V115" s="128"/>
      <c r="W115" s="128"/>
      <c r="X115" s="128"/>
      <c r="Y115" s="128"/>
      <c r="Z115" s="128"/>
      <c r="AA115" s="128"/>
      <c r="AB115" s="128"/>
      <c r="AC115" s="128"/>
      <c r="AD115" s="90">
        <v>0</v>
      </c>
    </row>
    <row r="116" spans="1:30" hidden="1">
      <c r="A116" s="174"/>
      <c r="B116" s="130" t="s">
        <v>605</v>
      </c>
      <c r="C116" s="131">
        <v>7155.9288479999996</v>
      </c>
      <c r="D116" s="131">
        <v>7155.9288479999996</v>
      </c>
      <c r="E116" s="131">
        <v>6965</v>
      </c>
      <c r="F116" s="131">
        <v>190.92884799999956</v>
      </c>
      <c r="G116" s="131"/>
      <c r="H116" s="131"/>
      <c r="I116" s="131">
        <v>7651</v>
      </c>
      <c r="J116" s="131">
        <v>7651</v>
      </c>
      <c r="K116" s="131">
        <v>7438</v>
      </c>
      <c r="L116" s="131">
        <v>213</v>
      </c>
      <c r="M116" s="173"/>
      <c r="N116" s="131"/>
      <c r="O116" s="115"/>
      <c r="P116" s="128">
        <v>7651</v>
      </c>
      <c r="Q116" s="128"/>
      <c r="R116" s="128"/>
      <c r="S116" s="128">
        <v>7651</v>
      </c>
      <c r="T116" s="128"/>
      <c r="U116" s="128"/>
      <c r="V116" s="128"/>
      <c r="W116" s="128"/>
      <c r="X116" s="128"/>
      <c r="Y116" s="128"/>
      <c r="Z116" s="128"/>
      <c r="AA116" s="128"/>
      <c r="AB116" s="128"/>
      <c r="AC116" s="128"/>
      <c r="AD116" s="90">
        <v>0</v>
      </c>
    </row>
    <row r="117" spans="1:30" hidden="1">
      <c r="A117" s="174"/>
      <c r="B117" s="130" t="s">
        <v>604</v>
      </c>
      <c r="C117" s="131">
        <v>10016.502032</v>
      </c>
      <c r="D117" s="131">
        <v>10016.502032</v>
      </c>
      <c r="E117" s="131">
        <v>9399</v>
      </c>
      <c r="F117" s="131">
        <v>617.50203200000033</v>
      </c>
      <c r="G117" s="131"/>
      <c r="H117" s="131"/>
      <c r="I117" s="131">
        <v>10554</v>
      </c>
      <c r="J117" s="131">
        <v>10554</v>
      </c>
      <c r="K117" s="131">
        <v>9921</v>
      </c>
      <c r="L117" s="131">
        <v>633</v>
      </c>
      <c r="M117" s="173"/>
      <c r="N117" s="131"/>
      <c r="O117" s="115"/>
      <c r="P117" s="128">
        <v>10554</v>
      </c>
      <c r="Q117" s="128"/>
      <c r="R117" s="128"/>
      <c r="S117" s="128">
        <v>10554</v>
      </c>
      <c r="T117" s="128"/>
      <c r="U117" s="128"/>
      <c r="V117" s="128"/>
      <c r="W117" s="128"/>
      <c r="X117" s="128"/>
      <c r="Y117" s="128"/>
      <c r="Z117" s="128"/>
      <c r="AA117" s="128"/>
      <c r="AB117" s="128"/>
      <c r="AC117" s="128"/>
      <c r="AD117" s="90">
        <v>0</v>
      </c>
    </row>
    <row r="118" spans="1:30" hidden="1">
      <c r="A118" s="174"/>
      <c r="B118" s="130" t="s">
        <v>603</v>
      </c>
      <c r="C118" s="131">
        <v>5610</v>
      </c>
      <c r="D118" s="131">
        <v>5610</v>
      </c>
      <c r="E118" s="131">
        <v>5463</v>
      </c>
      <c r="F118" s="131">
        <v>147</v>
      </c>
      <c r="G118" s="131"/>
      <c r="H118" s="131"/>
      <c r="I118" s="131">
        <v>6837</v>
      </c>
      <c r="J118" s="131">
        <v>6837</v>
      </c>
      <c r="K118" s="131">
        <v>6690</v>
      </c>
      <c r="L118" s="131">
        <v>147</v>
      </c>
      <c r="M118" s="173"/>
      <c r="N118" s="131"/>
      <c r="O118" s="115"/>
      <c r="P118" s="128">
        <v>6837</v>
      </c>
      <c r="Q118" s="128"/>
      <c r="R118" s="128"/>
      <c r="S118" s="128">
        <v>6837</v>
      </c>
      <c r="T118" s="128"/>
      <c r="U118" s="128"/>
      <c r="V118" s="128"/>
      <c r="W118" s="128"/>
      <c r="X118" s="128"/>
      <c r="Y118" s="128"/>
      <c r="Z118" s="128"/>
      <c r="AA118" s="128"/>
      <c r="AB118" s="128"/>
      <c r="AC118" s="128"/>
      <c r="AD118" s="90">
        <v>0</v>
      </c>
    </row>
    <row r="119" spans="1:30" hidden="1">
      <c r="A119" s="174"/>
      <c r="B119" s="130" t="s">
        <v>602</v>
      </c>
      <c r="C119" s="131">
        <v>8070.6595520000001</v>
      </c>
      <c r="D119" s="131">
        <v>8070.6595520000001</v>
      </c>
      <c r="E119" s="131">
        <v>7881</v>
      </c>
      <c r="F119" s="131">
        <v>189.65955200000008</v>
      </c>
      <c r="G119" s="131"/>
      <c r="H119" s="131"/>
      <c r="I119" s="131">
        <v>7915</v>
      </c>
      <c r="J119" s="131">
        <v>7915</v>
      </c>
      <c r="K119" s="131">
        <v>7703</v>
      </c>
      <c r="L119" s="131">
        <v>212</v>
      </c>
      <c r="M119" s="173"/>
      <c r="N119" s="131"/>
      <c r="O119" s="115"/>
      <c r="P119" s="128">
        <v>7915</v>
      </c>
      <c r="Q119" s="128"/>
      <c r="R119" s="128"/>
      <c r="S119" s="128">
        <v>7915</v>
      </c>
      <c r="T119" s="128"/>
      <c r="U119" s="128"/>
      <c r="V119" s="128"/>
      <c r="W119" s="128"/>
      <c r="X119" s="128"/>
      <c r="Y119" s="128"/>
      <c r="Z119" s="128"/>
      <c r="AA119" s="128"/>
      <c r="AB119" s="128"/>
      <c r="AC119" s="128"/>
      <c r="AD119" s="90">
        <v>0</v>
      </c>
    </row>
    <row r="120" spans="1:30" hidden="1">
      <c r="A120" s="174"/>
      <c r="B120" s="130" t="s">
        <v>601</v>
      </c>
      <c r="C120" s="131">
        <v>15464.511456</v>
      </c>
      <c r="D120" s="131">
        <v>15464.511456</v>
      </c>
      <c r="E120" s="131">
        <v>15107</v>
      </c>
      <c r="F120" s="131">
        <v>357.51145600000018</v>
      </c>
      <c r="G120" s="131"/>
      <c r="H120" s="131"/>
      <c r="I120" s="131">
        <v>16291</v>
      </c>
      <c r="J120" s="131">
        <v>16291</v>
      </c>
      <c r="K120" s="131">
        <v>15909</v>
      </c>
      <c r="L120" s="131">
        <v>382</v>
      </c>
      <c r="M120" s="173"/>
      <c r="N120" s="131"/>
      <c r="O120" s="115"/>
      <c r="P120" s="128">
        <v>16291</v>
      </c>
      <c r="Q120" s="128"/>
      <c r="R120" s="128"/>
      <c r="S120" s="128">
        <v>16291</v>
      </c>
      <c r="T120" s="128"/>
      <c r="U120" s="128"/>
      <c r="V120" s="128"/>
      <c r="W120" s="128"/>
      <c r="X120" s="128"/>
      <c r="Y120" s="128"/>
      <c r="Z120" s="128"/>
      <c r="AA120" s="128"/>
      <c r="AB120" s="128"/>
      <c r="AC120" s="128"/>
      <c r="AD120" s="90">
        <v>0</v>
      </c>
    </row>
    <row r="121" spans="1:30" hidden="1">
      <c r="A121" s="174"/>
      <c r="B121" s="130" t="s">
        <v>600</v>
      </c>
      <c r="C121" s="131">
        <v>7864</v>
      </c>
      <c r="D121" s="131">
        <v>7864</v>
      </c>
      <c r="E121" s="131">
        <v>7681</v>
      </c>
      <c r="F121" s="131">
        <v>183</v>
      </c>
      <c r="G121" s="131"/>
      <c r="H121" s="131"/>
      <c r="I121" s="131">
        <v>8160</v>
      </c>
      <c r="J121" s="131">
        <v>8160</v>
      </c>
      <c r="K121" s="131">
        <v>7955</v>
      </c>
      <c r="L121" s="131">
        <v>205</v>
      </c>
      <c r="M121" s="173"/>
      <c r="N121" s="131"/>
      <c r="O121" s="115"/>
      <c r="P121" s="128">
        <v>8160</v>
      </c>
      <c r="Q121" s="128"/>
      <c r="R121" s="128"/>
      <c r="S121" s="128">
        <v>8160</v>
      </c>
      <c r="T121" s="128"/>
      <c r="U121" s="128"/>
      <c r="V121" s="128"/>
      <c r="W121" s="128"/>
      <c r="X121" s="128"/>
      <c r="Y121" s="128"/>
      <c r="Z121" s="128"/>
      <c r="AA121" s="128"/>
      <c r="AB121" s="128"/>
      <c r="AC121" s="128"/>
      <c r="AD121" s="90">
        <v>0</v>
      </c>
    </row>
    <row r="122" spans="1:30" hidden="1">
      <c r="A122" s="174"/>
      <c r="B122" s="130" t="s">
        <v>599</v>
      </c>
      <c r="C122" s="131">
        <v>5718.3992959999996</v>
      </c>
      <c r="D122" s="131">
        <v>5718.3992959999996</v>
      </c>
      <c r="E122" s="131">
        <v>5408</v>
      </c>
      <c r="F122" s="131">
        <v>310.39929599999959</v>
      </c>
      <c r="G122" s="131"/>
      <c r="H122" s="131"/>
      <c r="I122" s="131">
        <v>5985</v>
      </c>
      <c r="J122" s="131">
        <v>5985</v>
      </c>
      <c r="K122" s="131">
        <v>5653</v>
      </c>
      <c r="L122" s="131">
        <v>332</v>
      </c>
      <c r="M122" s="173"/>
      <c r="N122" s="131"/>
      <c r="O122" s="115"/>
      <c r="P122" s="128">
        <v>5985</v>
      </c>
      <c r="Q122" s="128"/>
      <c r="R122" s="128"/>
      <c r="S122" s="128">
        <v>5985</v>
      </c>
      <c r="T122" s="128"/>
      <c r="U122" s="128"/>
      <c r="V122" s="128"/>
      <c r="W122" s="128"/>
      <c r="X122" s="128"/>
      <c r="Y122" s="128"/>
      <c r="Z122" s="128"/>
      <c r="AA122" s="128"/>
      <c r="AB122" s="128"/>
      <c r="AC122" s="128"/>
      <c r="AD122" s="90">
        <v>0</v>
      </c>
    </row>
    <row r="123" spans="1:30" hidden="1">
      <c r="A123" s="174"/>
      <c r="B123" s="130" t="s">
        <v>598</v>
      </c>
      <c r="C123" s="131">
        <v>7310.2272160000002</v>
      </c>
      <c r="D123" s="131">
        <v>7310.2272160000002</v>
      </c>
      <c r="E123" s="131">
        <v>6712</v>
      </c>
      <c r="F123" s="131">
        <v>598.22721600000023</v>
      </c>
      <c r="G123" s="131"/>
      <c r="H123" s="131"/>
      <c r="I123" s="131">
        <v>7715</v>
      </c>
      <c r="J123" s="131">
        <v>7715</v>
      </c>
      <c r="K123" s="131">
        <v>7117</v>
      </c>
      <c r="L123" s="131">
        <v>598</v>
      </c>
      <c r="M123" s="173"/>
      <c r="N123" s="131"/>
      <c r="O123" s="115"/>
      <c r="P123" s="128">
        <v>7715</v>
      </c>
      <c r="Q123" s="128"/>
      <c r="R123" s="128"/>
      <c r="S123" s="128">
        <v>7715</v>
      </c>
      <c r="T123" s="128"/>
      <c r="U123" s="128"/>
      <c r="V123" s="128"/>
      <c r="W123" s="128"/>
      <c r="X123" s="128"/>
      <c r="Y123" s="128"/>
      <c r="Z123" s="128"/>
      <c r="AA123" s="128"/>
      <c r="AB123" s="128"/>
      <c r="AC123" s="128"/>
      <c r="AD123" s="90">
        <v>0</v>
      </c>
    </row>
    <row r="124" spans="1:30" hidden="1">
      <c r="A124" s="174"/>
      <c r="B124" s="130" t="s">
        <v>597</v>
      </c>
      <c r="C124" s="131">
        <v>5101</v>
      </c>
      <c r="D124" s="131">
        <v>5101</v>
      </c>
      <c r="E124" s="131">
        <v>4975</v>
      </c>
      <c r="F124" s="131">
        <v>126</v>
      </c>
      <c r="G124" s="131"/>
      <c r="H124" s="131"/>
      <c r="I124" s="131">
        <v>5430</v>
      </c>
      <c r="J124" s="131">
        <v>5430</v>
      </c>
      <c r="K124" s="131">
        <v>5304</v>
      </c>
      <c r="L124" s="131">
        <v>126</v>
      </c>
      <c r="M124" s="173"/>
      <c r="N124" s="131"/>
      <c r="O124" s="115"/>
      <c r="P124" s="128">
        <v>5430</v>
      </c>
      <c r="Q124" s="128"/>
      <c r="R124" s="128"/>
      <c r="S124" s="128">
        <v>5430</v>
      </c>
      <c r="T124" s="128"/>
      <c r="U124" s="128"/>
      <c r="V124" s="128"/>
      <c r="W124" s="128"/>
      <c r="X124" s="128"/>
      <c r="Y124" s="128"/>
      <c r="Z124" s="128"/>
      <c r="AA124" s="128"/>
      <c r="AB124" s="128"/>
      <c r="AC124" s="128"/>
      <c r="AD124" s="90">
        <v>0</v>
      </c>
    </row>
    <row r="125" spans="1:30" hidden="1">
      <c r="A125" s="174"/>
      <c r="B125" s="130" t="s">
        <v>596</v>
      </c>
      <c r="C125" s="131">
        <v>8901</v>
      </c>
      <c r="D125" s="131">
        <v>8901</v>
      </c>
      <c r="E125" s="131">
        <v>8673</v>
      </c>
      <c r="F125" s="131">
        <v>228</v>
      </c>
      <c r="G125" s="131"/>
      <c r="H125" s="131"/>
      <c r="I125" s="131">
        <v>9696</v>
      </c>
      <c r="J125" s="131">
        <v>9696</v>
      </c>
      <c r="K125" s="131">
        <v>9468</v>
      </c>
      <c r="L125" s="131">
        <v>228</v>
      </c>
      <c r="M125" s="173"/>
      <c r="N125" s="131"/>
      <c r="O125" s="115"/>
      <c r="P125" s="128">
        <v>9696</v>
      </c>
      <c r="Q125" s="128"/>
      <c r="R125" s="128"/>
      <c r="S125" s="128">
        <v>9696</v>
      </c>
      <c r="T125" s="128"/>
      <c r="U125" s="128"/>
      <c r="V125" s="128"/>
      <c r="W125" s="128"/>
      <c r="X125" s="128"/>
      <c r="Y125" s="128"/>
      <c r="Z125" s="128"/>
      <c r="AA125" s="128"/>
      <c r="AB125" s="128"/>
      <c r="AC125" s="128"/>
      <c r="AD125" s="90">
        <v>0</v>
      </c>
    </row>
    <row r="126" spans="1:30" hidden="1">
      <c r="A126" s="174"/>
      <c r="B126" s="130" t="s">
        <v>595</v>
      </c>
      <c r="C126" s="131">
        <v>5037</v>
      </c>
      <c r="D126" s="131">
        <v>5037</v>
      </c>
      <c r="E126" s="131">
        <v>4911</v>
      </c>
      <c r="F126" s="131">
        <v>126</v>
      </c>
      <c r="G126" s="131"/>
      <c r="H126" s="131"/>
      <c r="I126" s="131">
        <v>5298</v>
      </c>
      <c r="J126" s="131">
        <v>5298</v>
      </c>
      <c r="K126" s="131">
        <v>5150</v>
      </c>
      <c r="L126" s="131">
        <v>148</v>
      </c>
      <c r="M126" s="173"/>
      <c r="N126" s="131"/>
      <c r="O126" s="115"/>
      <c r="P126" s="128">
        <v>5298</v>
      </c>
      <c r="Q126" s="128"/>
      <c r="R126" s="128"/>
      <c r="S126" s="128">
        <v>5298</v>
      </c>
      <c r="T126" s="128"/>
      <c r="U126" s="128"/>
      <c r="V126" s="128"/>
      <c r="W126" s="128"/>
      <c r="X126" s="128"/>
      <c r="Y126" s="128"/>
      <c r="Z126" s="128"/>
      <c r="AA126" s="128"/>
      <c r="AB126" s="128"/>
      <c r="AC126" s="128"/>
      <c r="AD126" s="90">
        <v>0</v>
      </c>
    </row>
    <row r="127" spans="1:30" hidden="1">
      <c r="A127" s="174"/>
      <c r="B127" s="130" t="s">
        <v>594</v>
      </c>
      <c r="C127" s="131">
        <v>7383</v>
      </c>
      <c r="D127" s="131">
        <v>7383</v>
      </c>
      <c r="E127" s="131">
        <v>7218</v>
      </c>
      <c r="F127" s="131">
        <v>165</v>
      </c>
      <c r="G127" s="131"/>
      <c r="H127" s="131"/>
      <c r="I127" s="131">
        <v>7649</v>
      </c>
      <c r="J127" s="131">
        <v>7649</v>
      </c>
      <c r="K127" s="131">
        <v>7462</v>
      </c>
      <c r="L127" s="131">
        <v>187</v>
      </c>
      <c r="M127" s="173"/>
      <c r="N127" s="131"/>
      <c r="O127" s="115"/>
      <c r="P127" s="128">
        <v>7649</v>
      </c>
      <c r="Q127" s="128"/>
      <c r="R127" s="128"/>
      <c r="S127" s="128">
        <v>7649</v>
      </c>
      <c r="T127" s="128"/>
      <c r="U127" s="128"/>
      <c r="V127" s="128"/>
      <c r="W127" s="128"/>
      <c r="X127" s="128"/>
      <c r="Y127" s="128"/>
      <c r="Z127" s="128"/>
      <c r="AA127" s="128"/>
      <c r="AB127" s="128"/>
      <c r="AC127" s="128"/>
      <c r="AD127" s="90">
        <v>0</v>
      </c>
    </row>
    <row r="128" spans="1:30" hidden="1">
      <c r="A128" s="174"/>
      <c r="B128" s="130" t="s">
        <v>593</v>
      </c>
      <c r="C128" s="131">
        <v>6630</v>
      </c>
      <c r="D128" s="131">
        <v>6630</v>
      </c>
      <c r="E128" s="131">
        <v>6486</v>
      </c>
      <c r="F128" s="131">
        <v>144</v>
      </c>
      <c r="G128" s="131"/>
      <c r="H128" s="131"/>
      <c r="I128" s="131">
        <v>7248</v>
      </c>
      <c r="J128" s="131">
        <v>7248</v>
      </c>
      <c r="K128" s="131">
        <v>7038</v>
      </c>
      <c r="L128" s="131">
        <v>210</v>
      </c>
      <c r="M128" s="173"/>
      <c r="N128" s="131"/>
      <c r="O128" s="115"/>
      <c r="P128" s="128">
        <v>7248</v>
      </c>
      <c r="Q128" s="128"/>
      <c r="R128" s="128"/>
      <c r="S128" s="128">
        <v>7248</v>
      </c>
      <c r="T128" s="128"/>
      <c r="U128" s="128"/>
      <c r="V128" s="128"/>
      <c r="W128" s="128"/>
      <c r="X128" s="128"/>
      <c r="Y128" s="128"/>
      <c r="Z128" s="128"/>
      <c r="AA128" s="128"/>
      <c r="AB128" s="128"/>
      <c r="AC128" s="128"/>
      <c r="AD128" s="90">
        <v>0</v>
      </c>
    </row>
    <row r="129" spans="1:30" hidden="1">
      <c r="A129" s="174"/>
      <c r="B129" s="130" t="s">
        <v>592</v>
      </c>
      <c r="C129" s="131">
        <v>18215</v>
      </c>
      <c r="D129" s="131">
        <v>18215</v>
      </c>
      <c r="E129" s="131">
        <v>17841</v>
      </c>
      <c r="F129" s="131">
        <v>374</v>
      </c>
      <c r="G129" s="131"/>
      <c r="H129" s="131"/>
      <c r="I129" s="131">
        <v>19580</v>
      </c>
      <c r="J129" s="131">
        <v>19580</v>
      </c>
      <c r="K129" s="131">
        <v>19195</v>
      </c>
      <c r="L129" s="131">
        <v>385</v>
      </c>
      <c r="M129" s="173"/>
      <c r="N129" s="131"/>
      <c r="O129" s="115"/>
      <c r="P129" s="128">
        <v>19580</v>
      </c>
      <c r="Q129" s="128"/>
      <c r="R129" s="128"/>
      <c r="S129" s="128">
        <v>19580</v>
      </c>
      <c r="T129" s="128"/>
      <c r="U129" s="128"/>
      <c r="V129" s="128"/>
      <c r="W129" s="128"/>
      <c r="X129" s="128"/>
      <c r="Y129" s="128"/>
      <c r="Z129" s="128"/>
      <c r="AA129" s="128"/>
      <c r="AB129" s="128"/>
      <c r="AC129" s="128"/>
      <c r="AD129" s="90">
        <v>0</v>
      </c>
    </row>
    <row r="130" spans="1:30" hidden="1">
      <c r="A130" s="174"/>
      <c r="B130" s="130" t="s">
        <v>591</v>
      </c>
      <c r="C130" s="131">
        <v>11130</v>
      </c>
      <c r="D130" s="131">
        <v>11130</v>
      </c>
      <c r="E130" s="131">
        <v>10881</v>
      </c>
      <c r="F130" s="131">
        <v>249</v>
      </c>
      <c r="G130" s="131"/>
      <c r="H130" s="131"/>
      <c r="I130" s="131">
        <v>11837</v>
      </c>
      <c r="J130" s="131">
        <v>11837</v>
      </c>
      <c r="K130" s="131">
        <v>11566</v>
      </c>
      <c r="L130" s="131">
        <v>271</v>
      </c>
      <c r="M130" s="173"/>
      <c r="N130" s="131"/>
      <c r="O130" s="115"/>
      <c r="P130" s="128">
        <v>11837</v>
      </c>
      <c r="Q130" s="128"/>
      <c r="R130" s="128"/>
      <c r="S130" s="128">
        <v>11837</v>
      </c>
      <c r="T130" s="128"/>
      <c r="U130" s="128"/>
      <c r="V130" s="128"/>
      <c r="W130" s="128"/>
      <c r="X130" s="128"/>
      <c r="Y130" s="128"/>
      <c r="Z130" s="128"/>
      <c r="AA130" s="128"/>
      <c r="AB130" s="128"/>
      <c r="AC130" s="128"/>
      <c r="AD130" s="90">
        <v>0</v>
      </c>
    </row>
    <row r="131" spans="1:30" hidden="1">
      <c r="A131" s="174"/>
      <c r="B131" s="130" t="s">
        <v>590</v>
      </c>
      <c r="C131" s="131">
        <v>19617.404064000002</v>
      </c>
      <c r="D131" s="131">
        <v>19617.404064000002</v>
      </c>
      <c r="E131" s="131">
        <v>18316</v>
      </c>
      <c r="F131" s="131">
        <v>1301.4040640000021</v>
      </c>
      <c r="G131" s="131"/>
      <c r="H131" s="131"/>
      <c r="I131" s="131">
        <v>11140</v>
      </c>
      <c r="J131" s="131">
        <v>11140</v>
      </c>
      <c r="K131" s="131">
        <v>11125</v>
      </c>
      <c r="L131" s="131">
        <v>15</v>
      </c>
      <c r="M131" s="173"/>
      <c r="N131" s="131"/>
      <c r="O131" s="115"/>
      <c r="P131" s="128">
        <v>11140</v>
      </c>
      <c r="Q131" s="128"/>
      <c r="R131" s="128"/>
      <c r="S131" s="128">
        <v>11140</v>
      </c>
      <c r="T131" s="128"/>
      <c r="U131" s="128"/>
      <c r="V131" s="128"/>
      <c r="W131" s="128"/>
      <c r="X131" s="128"/>
      <c r="Y131" s="128"/>
      <c r="Z131" s="128"/>
      <c r="AA131" s="128"/>
      <c r="AB131" s="128"/>
      <c r="AC131" s="128"/>
      <c r="AD131" s="90">
        <v>0</v>
      </c>
    </row>
    <row r="132" spans="1:30" hidden="1">
      <c r="A132" s="174"/>
      <c r="B132" s="130" t="s">
        <v>589</v>
      </c>
      <c r="C132" s="131">
        <v>6262.7335359999997</v>
      </c>
      <c r="D132" s="131">
        <v>6262.7335359999997</v>
      </c>
      <c r="E132" s="131">
        <v>6021</v>
      </c>
      <c r="F132" s="131">
        <v>241.73353599999973</v>
      </c>
      <c r="G132" s="131"/>
      <c r="H132" s="131"/>
      <c r="I132" s="131">
        <v>6785</v>
      </c>
      <c r="J132" s="131">
        <v>6785</v>
      </c>
      <c r="K132" s="131">
        <v>6543</v>
      </c>
      <c r="L132" s="131">
        <v>242</v>
      </c>
      <c r="M132" s="173"/>
      <c r="N132" s="131"/>
      <c r="O132" s="115"/>
      <c r="P132" s="128">
        <v>6785</v>
      </c>
      <c r="Q132" s="128"/>
      <c r="R132" s="128"/>
      <c r="S132" s="128">
        <v>6785</v>
      </c>
      <c r="T132" s="128"/>
      <c r="U132" s="128"/>
      <c r="V132" s="128"/>
      <c r="W132" s="128"/>
      <c r="X132" s="128"/>
      <c r="Y132" s="128"/>
      <c r="Z132" s="128"/>
      <c r="AA132" s="128"/>
      <c r="AB132" s="128"/>
      <c r="AC132" s="128"/>
      <c r="AD132" s="90">
        <v>0</v>
      </c>
    </row>
    <row r="133" spans="1:30" hidden="1">
      <c r="A133" s="174"/>
      <c r="B133" s="130" t="s">
        <v>588</v>
      </c>
      <c r="C133" s="131">
        <v>4131</v>
      </c>
      <c r="D133" s="131">
        <v>4131</v>
      </c>
      <c r="E133" s="131">
        <v>4131</v>
      </c>
      <c r="F133" s="131">
        <v>0</v>
      </c>
      <c r="G133" s="131"/>
      <c r="H133" s="131"/>
      <c r="I133" s="131">
        <v>4235</v>
      </c>
      <c r="J133" s="131">
        <v>4235</v>
      </c>
      <c r="K133" s="131">
        <v>4235</v>
      </c>
      <c r="L133" s="131">
        <v>0</v>
      </c>
      <c r="M133" s="173"/>
      <c r="N133" s="131"/>
      <c r="O133" s="115"/>
      <c r="P133" s="128">
        <v>4235</v>
      </c>
      <c r="Q133" s="128"/>
      <c r="R133" s="128"/>
      <c r="S133" s="128">
        <v>4235</v>
      </c>
      <c r="T133" s="128"/>
      <c r="U133" s="128"/>
      <c r="V133" s="128"/>
      <c r="W133" s="128"/>
      <c r="X133" s="128"/>
      <c r="Y133" s="128"/>
      <c r="Z133" s="128"/>
      <c r="AA133" s="128"/>
      <c r="AB133" s="128"/>
      <c r="AC133" s="128"/>
      <c r="AD133" s="90">
        <v>0</v>
      </c>
    </row>
    <row r="134" spans="1:30" hidden="1">
      <c r="A134" s="174"/>
      <c r="B134" s="130" t="s">
        <v>587</v>
      </c>
      <c r="C134" s="131">
        <v>7493.2843519999997</v>
      </c>
      <c r="D134" s="131">
        <v>7493.2843519999997</v>
      </c>
      <c r="E134" s="131">
        <v>7116</v>
      </c>
      <c r="F134" s="131">
        <v>377.28435199999967</v>
      </c>
      <c r="G134" s="131"/>
      <c r="H134" s="131"/>
      <c r="I134" s="131">
        <v>7834</v>
      </c>
      <c r="J134" s="131">
        <v>7834</v>
      </c>
      <c r="K134" s="131">
        <v>7431</v>
      </c>
      <c r="L134" s="131">
        <v>403</v>
      </c>
      <c r="M134" s="173"/>
      <c r="N134" s="131"/>
      <c r="O134" s="115"/>
      <c r="P134" s="128">
        <v>7834</v>
      </c>
      <c r="Q134" s="128"/>
      <c r="R134" s="128"/>
      <c r="S134" s="128">
        <v>7834</v>
      </c>
      <c r="T134" s="128"/>
      <c r="U134" s="128"/>
      <c r="V134" s="128"/>
      <c r="W134" s="128"/>
      <c r="X134" s="128"/>
      <c r="Y134" s="128"/>
      <c r="Z134" s="128"/>
      <c r="AA134" s="128"/>
      <c r="AB134" s="128"/>
      <c r="AC134" s="128"/>
      <c r="AD134" s="90">
        <v>0</v>
      </c>
    </row>
    <row r="135" spans="1:30" ht="25.5" hidden="1">
      <c r="A135" s="174"/>
      <c r="B135" s="130" t="s">
        <v>586</v>
      </c>
      <c r="C135" s="131">
        <v>5634</v>
      </c>
      <c r="D135" s="131">
        <v>5634</v>
      </c>
      <c r="E135" s="131">
        <v>5450</v>
      </c>
      <c r="F135" s="131">
        <v>184</v>
      </c>
      <c r="G135" s="131"/>
      <c r="H135" s="131"/>
      <c r="I135" s="131">
        <v>5840</v>
      </c>
      <c r="J135" s="131">
        <v>5840</v>
      </c>
      <c r="K135" s="131">
        <v>5578</v>
      </c>
      <c r="L135" s="131">
        <v>262</v>
      </c>
      <c r="M135" s="173"/>
      <c r="N135" s="131"/>
      <c r="O135" s="115"/>
      <c r="P135" s="128">
        <v>5840</v>
      </c>
      <c r="Q135" s="128"/>
      <c r="R135" s="128"/>
      <c r="S135" s="128">
        <v>5840</v>
      </c>
      <c r="T135" s="128"/>
      <c r="U135" s="128"/>
      <c r="V135" s="128"/>
      <c r="W135" s="128"/>
      <c r="X135" s="128"/>
      <c r="Y135" s="128"/>
      <c r="Z135" s="128"/>
      <c r="AA135" s="128"/>
      <c r="AB135" s="128"/>
      <c r="AC135" s="128"/>
      <c r="AD135" s="90">
        <v>0</v>
      </c>
    </row>
    <row r="136" spans="1:30" hidden="1">
      <c r="A136" s="174"/>
      <c r="B136" s="130" t="s">
        <v>585</v>
      </c>
      <c r="C136" s="131">
        <v>5957</v>
      </c>
      <c r="D136" s="131">
        <v>5957</v>
      </c>
      <c r="E136" s="131">
        <v>5757</v>
      </c>
      <c r="F136" s="131">
        <v>200</v>
      </c>
      <c r="G136" s="131"/>
      <c r="H136" s="131"/>
      <c r="I136" s="131">
        <v>6168</v>
      </c>
      <c r="J136" s="131">
        <v>6168</v>
      </c>
      <c r="K136" s="131">
        <v>5916</v>
      </c>
      <c r="L136" s="131">
        <v>252</v>
      </c>
      <c r="M136" s="173"/>
      <c r="N136" s="131"/>
      <c r="O136" s="115"/>
      <c r="P136" s="128">
        <v>6168</v>
      </c>
      <c r="Q136" s="128"/>
      <c r="R136" s="128"/>
      <c r="S136" s="128">
        <v>6168</v>
      </c>
      <c r="T136" s="128"/>
      <c r="U136" s="128"/>
      <c r="V136" s="128"/>
      <c r="W136" s="128"/>
      <c r="X136" s="128"/>
      <c r="Y136" s="128"/>
      <c r="Z136" s="128"/>
      <c r="AA136" s="128"/>
      <c r="AB136" s="128"/>
      <c r="AC136" s="128"/>
      <c r="AD136" s="90">
        <v>0</v>
      </c>
    </row>
    <row r="137" spans="1:30" hidden="1">
      <c r="A137" s="174"/>
      <c r="B137" s="130" t="s">
        <v>584</v>
      </c>
      <c r="C137" s="131">
        <v>8383</v>
      </c>
      <c r="D137" s="131">
        <v>8383</v>
      </c>
      <c r="E137" s="131">
        <v>8135</v>
      </c>
      <c r="F137" s="131">
        <v>248</v>
      </c>
      <c r="G137" s="131"/>
      <c r="H137" s="131"/>
      <c r="I137" s="131">
        <v>8656</v>
      </c>
      <c r="J137" s="131">
        <v>8656</v>
      </c>
      <c r="K137" s="131">
        <v>8382</v>
      </c>
      <c r="L137" s="131">
        <v>274</v>
      </c>
      <c r="M137" s="173"/>
      <c r="N137" s="131"/>
      <c r="O137" s="115"/>
      <c r="P137" s="128">
        <v>8656</v>
      </c>
      <c r="Q137" s="128"/>
      <c r="R137" s="128"/>
      <c r="S137" s="128">
        <v>8656</v>
      </c>
      <c r="T137" s="128"/>
      <c r="U137" s="128"/>
      <c r="V137" s="128"/>
      <c r="W137" s="128"/>
      <c r="X137" s="128"/>
      <c r="Y137" s="128"/>
      <c r="Z137" s="128"/>
      <c r="AA137" s="128"/>
      <c r="AB137" s="128"/>
      <c r="AC137" s="128"/>
      <c r="AD137" s="90">
        <v>0</v>
      </c>
    </row>
    <row r="138" spans="1:30" hidden="1">
      <c r="A138" s="174"/>
      <c r="B138" s="130" t="s">
        <v>583</v>
      </c>
      <c r="C138" s="131">
        <v>6160</v>
      </c>
      <c r="D138" s="131">
        <v>6160</v>
      </c>
      <c r="E138" s="131">
        <v>5976</v>
      </c>
      <c r="F138" s="131">
        <v>184</v>
      </c>
      <c r="G138" s="131"/>
      <c r="H138" s="131"/>
      <c r="I138" s="131">
        <v>6361</v>
      </c>
      <c r="J138" s="131">
        <v>6361</v>
      </c>
      <c r="K138" s="131">
        <v>6099</v>
      </c>
      <c r="L138" s="131">
        <v>262</v>
      </c>
      <c r="M138" s="173"/>
      <c r="N138" s="131"/>
      <c r="O138" s="115"/>
      <c r="P138" s="128">
        <v>6361</v>
      </c>
      <c r="Q138" s="128"/>
      <c r="R138" s="128"/>
      <c r="S138" s="128">
        <v>6361</v>
      </c>
      <c r="T138" s="128"/>
      <c r="U138" s="128"/>
      <c r="V138" s="128"/>
      <c r="W138" s="128"/>
      <c r="X138" s="128"/>
      <c r="Y138" s="128"/>
      <c r="Z138" s="128"/>
      <c r="AA138" s="128"/>
      <c r="AB138" s="128"/>
      <c r="AC138" s="128"/>
      <c r="AD138" s="90">
        <v>0</v>
      </c>
    </row>
    <row r="139" spans="1:30" hidden="1">
      <c r="A139" s="174"/>
      <c r="B139" s="130" t="s">
        <v>582</v>
      </c>
      <c r="C139" s="131">
        <v>7336</v>
      </c>
      <c r="D139" s="131">
        <v>7336</v>
      </c>
      <c r="E139" s="131">
        <v>7244</v>
      </c>
      <c r="F139" s="131">
        <v>92</v>
      </c>
      <c r="G139" s="131"/>
      <c r="H139" s="131"/>
      <c r="I139" s="131">
        <v>7135</v>
      </c>
      <c r="J139" s="131">
        <v>7135</v>
      </c>
      <c r="K139" s="131">
        <v>7014</v>
      </c>
      <c r="L139" s="131">
        <v>121</v>
      </c>
      <c r="M139" s="173"/>
      <c r="N139" s="131"/>
      <c r="O139" s="115"/>
      <c r="P139" s="128">
        <v>7135</v>
      </c>
      <c r="Q139" s="128"/>
      <c r="R139" s="128"/>
      <c r="S139" s="128">
        <v>7135</v>
      </c>
      <c r="T139" s="128"/>
      <c r="U139" s="128"/>
      <c r="V139" s="128"/>
      <c r="W139" s="128"/>
      <c r="X139" s="128"/>
      <c r="Y139" s="128"/>
      <c r="Z139" s="128"/>
      <c r="AA139" s="128"/>
      <c r="AB139" s="128"/>
      <c r="AC139" s="128"/>
      <c r="AD139" s="90">
        <v>0</v>
      </c>
    </row>
    <row r="140" spans="1:30" hidden="1">
      <c r="A140" s="174"/>
      <c r="B140" s="130" t="s">
        <v>581</v>
      </c>
      <c r="C140" s="131">
        <v>5700</v>
      </c>
      <c r="D140" s="131">
        <v>5700</v>
      </c>
      <c r="E140" s="131">
        <v>5490</v>
      </c>
      <c r="F140" s="131">
        <v>210</v>
      </c>
      <c r="G140" s="131"/>
      <c r="H140" s="131"/>
      <c r="I140" s="131">
        <v>5853</v>
      </c>
      <c r="J140" s="131">
        <v>5853</v>
      </c>
      <c r="K140" s="131">
        <v>5553</v>
      </c>
      <c r="L140" s="131">
        <v>300</v>
      </c>
      <c r="M140" s="173"/>
      <c r="N140" s="131"/>
      <c r="O140" s="115"/>
      <c r="P140" s="128">
        <v>5853</v>
      </c>
      <c r="Q140" s="128"/>
      <c r="R140" s="128"/>
      <c r="S140" s="128">
        <v>5853</v>
      </c>
      <c r="T140" s="128"/>
      <c r="U140" s="128"/>
      <c r="V140" s="128"/>
      <c r="W140" s="128"/>
      <c r="X140" s="128"/>
      <c r="Y140" s="128"/>
      <c r="Z140" s="128"/>
      <c r="AA140" s="128"/>
      <c r="AB140" s="128"/>
      <c r="AC140" s="128"/>
      <c r="AD140" s="90">
        <v>0</v>
      </c>
    </row>
    <row r="141" spans="1:30" hidden="1">
      <c r="A141" s="174"/>
      <c r="B141" s="130" t="s">
        <v>580</v>
      </c>
      <c r="C141" s="131">
        <v>5632</v>
      </c>
      <c r="D141" s="131">
        <v>5632</v>
      </c>
      <c r="E141" s="131">
        <v>5422</v>
      </c>
      <c r="F141" s="131">
        <v>210</v>
      </c>
      <c r="G141" s="131"/>
      <c r="H141" s="131"/>
      <c r="I141" s="131">
        <v>6451</v>
      </c>
      <c r="J141" s="131">
        <v>6451</v>
      </c>
      <c r="K141" s="131">
        <v>6241</v>
      </c>
      <c r="L141" s="131">
        <v>210</v>
      </c>
      <c r="M141" s="173"/>
      <c r="N141" s="131"/>
      <c r="O141" s="115"/>
      <c r="P141" s="128">
        <v>6451</v>
      </c>
      <c r="Q141" s="128"/>
      <c r="R141" s="128"/>
      <c r="S141" s="128">
        <v>6451</v>
      </c>
      <c r="T141" s="128"/>
      <c r="U141" s="128"/>
      <c r="V141" s="128"/>
      <c r="W141" s="128"/>
      <c r="X141" s="128"/>
      <c r="Y141" s="128"/>
      <c r="Z141" s="128"/>
      <c r="AA141" s="128"/>
      <c r="AB141" s="128"/>
      <c r="AC141" s="128"/>
      <c r="AD141" s="90">
        <v>0</v>
      </c>
    </row>
    <row r="142" spans="1:30" hidden="1">
      <c r="A142" s="174"/>
      <c r="B142" s="130" t="s">
        <v>579</v>
      </c>
      <c r="C142" s="131">
        <v>5045</v>
      </c>
      <c r="D142" s="131">
        <v>5045</v>
      </c>
      <c r="E142" s="131">
        <v>4910</v>
      </c>
      <c r="F142" s="131">
        <v>135</v>
      </c>
      <c r="G142" s="131"/>
      <c r="H142" s="131"/>
      <c r="I142" s="131">
        <v>5165</v>
      </c>
      <c r="J142" s="131">
        <v>5165</v>
      </c>
      <c r="K142" s="131">
        <v>5000</v>
      </c>
      <c r="L142" s="131">
        <v>165</v>
      </c>
      <c r="M142" s="173"/>
      <c r="N142" s="131"/>
      <c r="O142" s="115"/>
      <c r="P142" s="128">
        <v>5165</v>
      </c>
      <c r="Q142" s="128"/>
      <c r="R142" s="128"/>
      <c r="S142" s="128">
        <v>5165</v>
      </c>
      <c r="T142" s="128"/>
      <c r="U142" s="128"/>
      <c r="V142" s="128"/>
      <c r="W142" s="128"/>
      <c r="X142" s="128"/>
      <c r="Y142" s="128"/>
      <c r="Z142" s="128"/>
      <c r="AA142" s="128"/>
      <c r="AB142" s="128"/>
      <c r="AC142" s="128"/>
      <c r="AD142" s="90">
        <v>0</v>
      </c>
    </row>
    <row r="143" spans="1:30" hidden="1">
      <c r="A143" s="174"/>
      <c r="B143" s="130" t="s">
        <v>578</v>
      </c>
      <c r="C143" s="131">
        <v>7476</v>
      </c>
      <c r="D143" s="131">
        <v>7476</v>
      </c>
      <c r="E143" s="131">
        <v>7201</v>
      </c>
      <c r="F143" s="131">
        <v>275</v>
      </c>
      <c r="G143" s="131"/>
      <c r="H143" s="131"/>
      <c r="I143" s="131">
        <v>7911</v>
      </c>
      <c r="J143" s="131">
        <v>7911</v>
      </c>
      <c r="K143" s="131">
        <v>7606</v>
      </c>
      <c r="L143" s="131">
        <v>305</v>
      </c>
      <c r="M143" s="173"/>
      <c r="N143" s="131"/>
      <c r="O143" s="115"/>
      <c r="P143" s="128">
        <v>7911</v>
      </c>
      <c r="Q143" s="128"/>
      <c r="R143" s="128"/>
      <c r="S143" s="128">
        <v>7911</v>
      </c>
      <c r="T143" s="128"/>
      <c r="U143" s="128"/>
      <c r="V143" s="128"/>
      <c r="W143" s="128"/>
      <c r="X143" s="128"/>
      <c r="Y143" s="128"/>
      <c r="Z143" s="128"/>
      <c r="AA143" s="128"/>
      <c r="AB143" s="128"/>
      <c r="AC143" s="128"/>
      <c r="AD143" s="90">
        <v>0</v>
      </c>
    </row>
    <row r="144" spans="1:30" hidden="1">
      <c r="A144" s="174"/>
      <c r="B144" s="130" t="s">
        <v>577</v>
      </c>
      <c r="C144" s="131">
        <v>5968.3886080000002</v>
      </c>
      <c r="D144" s="131">
        <v>5968.3886080000002</v>
      </c>
      <c r="E144" s="131">
        <v>5638</v>
      </c>
      <c r="F144" s="131">
        <v>330.3886080000002</v>
      </c>
      <c r="G144" s="131"/>
      <c r="H144" s="131"/>
      <c r="I144" s="131">
        <v>6088</v>
      </c>
      <c r="J144" s="131">
        <v>6088</v>
      </c>
      <c r="K144" s="131">
        <v>5668</v>
      </c>
      <c r="L144" s="131">
        <v>420</v>
      </c>
      <c r="M144" s="173"/>
      <c r="N144" s="131"/>
      <c r="O144" s="115"/>
      <c r="P144" s="128">
        <v>6088</v>
      </c>
      <c r="Q144" s="128"/>
      <c r="R144" s="128"/>
      <c r="S144" s="128">
        <v>6088</v>
      </c>
      <c r="T144" s="128"/>
      <c r="U144" s="128"/>
      <c r="V144" s="128"/>
      <c r="W144" s="128"/>
      <c r="X144" s="128"/>
      <c r="Y144" s="128"/>
      <c r="Z144" s="128"/>
      <c r="AA144" s="128"/>
      <c r="AB144" s="128"/>
      <c r="AC144" s="128"/>
      <c r="AD144" s="90">
        <v>0</v>
      </c>
    </row>
    <row r="145" spans="1:30" hidden="1">
      <c r="A145" s="174"/>
      <c r="B145" s="130" t="s">
        <v>576</v>
      </c>
      <c r="C145" s="131">
        <v>6621</v>
      </c>
      <c r="D145" s="131">
        <v>6621</v>
      </c>
      <c r="E145" s="131">
        <v>6366</v>
      </c>
      <c r="F145" s="131">
        <v>255</v>
      </c>
      <c r="G145" s="131"/>
      <c r="H145" s="131"/>
      <c r="I145" s="131">
        <v>6337</v>
      </c>
      <c r="J145" s="131">
        <v>6337</v>
      </c>
      <c r="K145" s="131">
        <v>5932</v>
      </c>
      <c r="L145" s="131">
        <v>405</v>
      </c>
      <c r="M145" s="173"/>
      <c r="N145" s="131"/>
      <c r="O145" s="115"/>
      <c r="P145" s="128">
        <v>6337</v>
      </c>
      <c r="Q145" s="128"/>
      <c r="R145" s="128"/>
      <c r="S145" s="128">
        <v>6337</v>
      </c>
      <c r="T145" s="128"/>
      <c r="U145" s="128"/>
      <c r="V145" s="128"/>
      <c r="W145" s="128"/>
      <c r="X145" s="128"/>
      <c r="Y145" s="128"/>
      <c r="Z145" s="128"/>
      <c r="AA145" s="128"/>
      <c r="AB145" s="128"/>
      <c r="AC145" s="128"/>
      <c r="AD145" s="90">
        <v>0</v>
      </c>
    </row>
    <row r="146" spans="1:30" hidden="1">
      <c r="A146" s="174"/>
      <c r="B146" s="130" t="s">
        <v>575</v>
      </c>
      <c r="C146" s="131">
        <v>8964</v>
      </c>
      <c r="D146" s="131">
        <v>8964</v>
      </c>
      <c r="E146" s="131">
        <v>8664</v>
      </c>
      <c r="F146" s="131">
        <v>300</v>
      </c>
      <c r="G146" s="131"/>
      <c r="H146" s="131"/>
      <c r="I146" s="131">
        <v>9716</v>
      </c>
      <c r="J146" s="131">
        <v>9716</v>
      </c>
      <c r="K146" s="131">
        <v>9476</v>
      </c>
      <c r="L146" s="131">
        <v>240</v>
      </c>
      <c r="M146" s="173"/>
      <c r="N146" s="131"/>
      <c r="O146" s="115"/>
      <c r="P146" s="128">
        <v>9716</v>
      </c>
      <c r="Q146" s="128"/>
      <c r="R146" s="128"/>
      <c r="S146" s="128">
        <v>9716</v>
      </c>
      <c r="T146" s="128"/>
      <c r="U146" s="128"/>
      <c r="V146" s="128"/>
      <c r="W146" s="128"/>
      <c r="X146" s="128"/>
      <c r="Y146" s="128"/>
      <c r="Z146" s="128"/>
      <c r="AA146" s="128"/>
      <c r="AB146" s="128"/>
      <c r="AC146" s="128"/>
      <c r="AD146" s="90">
        <v>0</v>
      </c>
    </row>
    <row r="147" spans="1:30" s="113" customFormat="1" ht="13.5">
      <c r="A147" s="172">
        <v>20</v>
      </c>
      <c r="B147" s="116" t="s">
        <v>574</v>
      </c>
      <c r="C147" s="118">
        <v>13220.4527012</v>
      </c>
      <c r="D147" s="118">
        <v>11593.4527012</v>
      </c>
      <c r="E147" s="118">
        <v>9713</v>
      </c>
      <c r="F147" s="118">
        <v>1880.4527011999999</v>
      </c>
      <c r="G147" s="118">
        <v>1627</v>
      </c>
      <c r="H147" s="118"/>
      <c r="I147" s="118">
        <v>14218</v>
      </c>
      <c r="J147" s="118">
        <v>11988</v>
      </c>
      <c r="K147" s="118">
        <v>10046</v>
      </c>
      <c r="L147" s="118">
        <v>1942</v>
      </c>
      <c r="M147" s="171">
        <v>2230</v>
      </c>
      <c r="N147" s="118"/>
      <c r="O147" s="115"/>
      <c r="P147" s="114">
        <v>14218</v>
      </c>
      <c r="Q147" s="114"/>
      <c r="R147" s="114"/>
      <c r="S147" s="114"/>
      <c r="T147" s="114"/>
      <c r="U147" s="114"/>
      <c r="V147" s="114"/>
      <c r="W147" s="114"/>
      <c r="X147" s="114"/>
      <c r="Y147" s="114"/>
      <c r="Z147" s="114"/>
      <c r="AA147" s="167">
        <v>14218</v>
      </c>
      <c r="AB147" s="114"/>
      <c r="AC147" s="114"/>
      <c r="AD147" s="90">
        <v>0</v>
      </c>
    </row>
    <row r="148" spans="1:30" s="113" customFormat="1">
      <c r="A148" s="172">
        <v>21</v>
      </c>
      <c r="B148" s="116" t="s">
        <v>573</v>
      </c>
      <c r="C148" s="118">
        <v>19193.484822181817</v>
      </c>
      <c r="D148" s="118">
        <v>16755.484822181817</v>
      </c>
      <c r="E148" s="118">
        <v>14727.294138181818</v>
      </c>
      <c r="F148" s="118">
        <v>2028.1906839999997</v>
      </c>
      <c r="G148" s="118">
        <v>2438</v>
      </c>
      <c r="H148" s="118"/>
      <c r="I148" s="118">
        <v>22398</v>
      </c>
      <c r="J148" s="118">
        <v>17661</v>
      </c>
      <c r="K148" s="118">
        <v>15621.967409333334</v>
      </c>
      <c r="L148" s="118">
        <v>2039.0325906666667</v>
      </c>
      <c r="M148" s="171">
        <v>4737</v>
      </c>
      <c r="N148" s="118"/>
      <c r="O148" s="115"/>
      <c r="P148" s="114">
        <v>22398</v>
      </c>
      <c r="Q148" s="114"/>
      <c r="R148" s="114"/>
      <c r="S148" s="114"/>
      <c r="T148" s="114"/>
      <c r="U148" s="114"/>
      <c r="V148" s="114"/>
      <c r="W148" s="114"/>
      <c r="X148" s="114"/>
      <c r="Y148" s="114"/>
      <c r="Z148" s="114"/>
      <c r="AA148" s="114">
        <v>22398</v>
      </c>
      <c r="AB148" s="114"/>
      <c r="AC148" s="114"/>
      <c r="AD148" s="90">
        <v>0</v>
      </c>
    </row>
    <row r="149" spans="1:30" hidden="1">
      <c r="A149" s="174"/>
      <c r="B149" s="130" t="s">
        <v>572</v>
      </c>
      <c r="C149" s="131">
        <v>10204.80832</v>
      </c>
      <c r="D149" s="131">
        <v>8466.8083200000001</v>
      </c>
      <c r="E149" s="131">
        <v>7370</v>
      </c>
      <c r="F149" s="131">
        <v>1096.8083200000001</v>
      </c>
      <c r="G149" s="131">
        <v>1738</v>
      </c>
      <c r="H149" s="131"/>
      <c r="I149" s="131">
        <v>12170</v>
      </c>
      <c r="J149" s="131">
        <v>8483</v>
      </c>
      <c r="K149" s="131">
        <v>7322</v>
      </c>
      <c r="L149" s="131">
        <v>1161</v>
      </c>
      <c r="M149" s="173">
        <v>3687</v>
      </c>
      <c r="N149" s="131"/>
      <c r="O149" s="115"/>
      <c r="P149" s="128">
        <v>12170</v>
      </c>
      <c r="Q149" s="128"/>
      <c r="R149" s="128"/>
      <c r="S149" s="128"/>
      <c r="T149" s="128"/>
      <c r="U149" s="128"/>
      <c r="V149" s="128"/>
      <c r="W149" s="128"/>
      <c r="X149" s="128"/>
      <c r="Y149" s="128"/>
      <c r="Z149" s="128"/>
      <c r="AA149" s="128">
        <v>12170</v>
      </c>
      <c r="AB149" s="128"/>
      <c r="AC149" s="128"/>
      <c r="AD149" s="90">
        <v>0</v>
      </c>
    </row>
    <row r="150" spans="1:30" hidden="1">
      <c r="A150" s="174"/>
      <c r="B150" s="130" t="s">
        <v>571</v>
      </c>
      <c r="C150" s="131">
        <v>2977.9530559999998</v>
      </c>
      <c r="D150" s="131">
        <v>2977.9530559999998</v>
      </c>
      <c r="E150" s="131">
        <v>2316</v>
      </c>
      <c r="F150" s="131">
        <v>661.95305599999983</v>
      </c>
      <c r="G150" s="131">
        <v>0</v>
      </c>
      <c r="H150" s="131"/>
      <c r="I150" s="131">
        <v>3138</v>
      </c>
      <c r="J150" s="131">
        <v>3138</v>
      </c>
      <c r="K150" s="131">
        <v>2529</v>
      </c>
      <c r="L150" s="131">
        <v>609</v>
      </c>
      <c r="M150" s="173">
        <v>0</v>
      </c>
      <c r="N150" s="131"/>
      <c r="O150" s="115"/>
      <c r="P150" s="128">
        <v>3138</v>
      </c>
      <c r="Q150" s="128"/>
      <c r="R150" s="128"/>
      <c r="S150" s="128"/>
      <c r="T150" s="128"/>
      <c r="U150" s="128"/>
      <c r="V150" s="128"/>
      <c r="W150" s="128"/>
      <c r="X150" s="128"/>
      <c r="Y150" s="128"/>
      <c r="Z150" s="128"/>
      <c r="AA150" s="128">
        <v>3138</v>
      </c>
      <c r="AB150" s="128"/>
      <c r="AC150" s="128"/>
      <c r="AD150" s="90">
        <v>0</v>
      </c>
    </row>
    <row r="151" spans="1:30" hidden="1">
      <c r="A151" s="174"/>
      <c r="B151" s="130" t="s">
        <v>570</v>
      </c>
      <c r="C151" s="131">
        <v>2630.4293079999998</v>
      </c>
      <c r="D151" s="131">
        <v>2130.4293079999998</v>
      </c>
      <c r="E151" s="131">
        <v>1861</v>
      </c>
      <c r="F151" s="131">
        <v>269.42930799999976</v>
      </c>
      <c r="G151" s="131">
        <v>500</v>
      </c>
      <c r="H151" s="131"/>
      <c r="I151" s="131">
        <v>3042</v>
      </c>
      <c r="J151" s="131">
        <v>2292</v>
      </c>
      <c r="K151" s="131">
        <v>2023</v>
      </c>
      <c r="L151" s="131">
        <v>269</v>
      </c>
      <c r="M151" s="173">
        <v>750</v>
      </c>
      <c r="N151" s="131"/>
      <c r="O151" s="115"/>
      <c r="P151" s="128">
        <v>3042</v>
      </c>
      <c r="Q151" s="128"/>
      <c r="R151" s="128"/>
      <c r="S151" s="128"/>
      <c r="T151" s="128"/>
      <c r="U151" s="128"/>
      <c r="V151" s="128"/>
      <c r="W151" s="128"/>
      <c r="X151" s="128"/>
      <c r="Y151" s="128"/>
      <c r="Z151" s="128"/>
      <c r="AA151" s="128">
        <v>3042</v>
      </c>
      <c r="AB151" s="128"/>
      <c r="AC151" s="128"/>
      <c r="AD151" s="90">
        <v>0</v>
      </c>
    </row>
    <row r="152" spans="1:30" hidden="1">
      <c r="A152" s="174"/>
      <c r="B152" s="130" t="s">
        <v>569</v>
      </c>
      <c r="C152" s="131">
        <v>3380.2941381818182</v>
      </c>
      <c r="D152" s="131">
        <v>3180.2941381818182</v>
      </c>
      <c r="E152" s="131">
        <v>3180.2941381818182</v>
      </c>
      <c r="F152" s="131">
        <v>0</v>
      </c>
      <c r="G152" s="131">
        <v>200</v>
      </c>
      <c r="H152" s="131"/>
      <c r="I152" s="131">
        <v>4048</v>
      </c>
      <c r="J152" s="131">
        <v>3748</v>
      </c>
      <c r="K152" s="131">
        <v>3747.9674093333333</v>
      </c>
      <c r="L152" s="131">
        <v>3.2590666666692414E-2</v>
      </c>
      <c r="M152" s="173">
        <v>300</v>
      </c>
      <c r="N152" s="131"/>
      <c r="O152" s="115"/>
      <c r="P152" s="128">
        <v>4048</v>
      </c>
      <c r="Q152" s="128"/>
      <c r="R152" s="128"/>
      <c r="S152" s="128"/>
      <c r="T152" s="128"/>
      <c r="U152" s="128"/>
      <c r="V152" s="128"/>
      <c r="W152" s="128"/>
      <c r="X152" s="128"/>
      <c r="Y152" s="128"/>
      <c r="Z152" s="128"/>
      <c r="AA152" s="128">
        <v>4048</v>
      </c>
      <c r="AB152" s="128"/>
      <c r="AC152" s="128"/>
      <c r="AD152" s="90">
        <v>0</v>
      </c>
    </row>
    <row r="153" spans="1:30" s="113" customFormat="1" ht="13.5">
      <c r="A153" s="172">
        <v>22</v>
      </c>
      <c r="B153" s="116" t="s">
        <v>568</v>
      </c>
      <c r="C153" s="118">
        <v>5962.2658799999999</v>
      </c>
      <c r="D153" s="118">
        <v>5122.2658799999999</v>
      </c>
      <c r="E153" s="118">
        <v>4217</v>
      </c>
      <c r="F153" s="118">
        <v>905.26587999999992</v>
      </c>
      <c r="G153" s="118">
        <v>840</v>
      </c>
      <c r="H153" s="118"/>
      <c r="I153" s="118">
        <v>5892</v>
      </c>
      <c r="J153" s="118">
        <v>5052</v>
      </c>
      <c r="K153" s="118">
        <v>4009</v>
      </c>
      <c r="L153" s="118">
        <v>1043</v>
      </c>
      <c r="M153" s="171">
        <v>840</v>
      </c>
      <c r="N153" s="118"/>
      <c r="O153" s="115"/>
      <c r="P153" s="114">
        <v>5892</v>
      </c>
      <c r="Q153" s="114"/>
      <c r="R153" s="114"/>
      <c r="S153" s="114"/>
      <c r="T153" s="114"/>
      <c r="U153" s="114"/>
      <c r="V153" s="114"/>
      <c r="W153" s="114"/>
      <c r="X153" s="114"/>
      <c r="Y153" s="114"/>
      <c r="Z153" s="114"/>
      <c r="AA153" s="167">
        <v>5892</v>
      </c>
      <c r="AB153" s="114"/>
      <c r="AC153" s="114"/>
      <c r="AD153" s="90">
        <v>0</v>
      </c>
    </row>
    <row r="154" spans="1:30" s="113" customFormat="1">
      <c r="A154" s="172">
        <v>23</v>
      </c>
      <c r="B154" s="116" t="s">
        <v>567</v>
      </c>
      <c r="C154" s="118">
        <v>12734.813975199999</v>
      </c>
      <c r="D154" s="118">
        <v>9787.8139751999988</v>
      </c>
      <c r="E154" s="118">
        <v>9585</v>
      </c>
      <c r="F154" s="118">
        <v>202.81397519999973</v>
      </c>
      <c r="G154" s="118">
        <v>2947</v>
      </c>
      <c r="H154" s="118"/>
      <c r="I154" s="118">
        <v>13352</v>
      </c>
      <c r="J154" s="118">
        <v>9738</v>
      </c>
      <c r="K154" s="118">
        <v>9403</v>
      </c>
      <c r="L154" s="118">
        <v>335</v>
      </c>
      <c r="M154" s="171">
        <v>3614</v>
      </c>
      <c r="N154" s="118"/>
      <c r="O154" s="115"/>
      <c r="P154" s="114">
        <v>13352</v>
      </c>
      <c r="Q154" s="114"/>
      <c r="R154" s="114"/>
      <c r="S154" s="114"/>
      <c r="T154" s="114"/>
      <c r="U154" s="114"/>
      <c r="V154" s="114"/>
      <c r="W154" s="114"/>
      <c r="X154" s="114"/>
      <c r="Y154" s="114"/>
      <c r="Z154" s="114">
        <v>5106</v>
      </c>
      <c r="AA154" s="114">
        <v>8246</v>
      </c>
      <c r="AB154" s="114"/>
      <c r="AC154" s="114"/>
      <c r="AD154" s="90">
        <v>0</v>
      </c>
    </row>
    <row r="155" spans="1:30" hidden="1">
      <c r="A155" s="174"/>
      <c r="B155" s="130" t="s">
        <v>315</v>
      </c>
      <c r="C155" s="131">
        <v>8460.8139751999988</v>
      </c>
      <c r="D155" s="131">
        <v>6038.8139751999997</v>
      </c>
      <c r="E155" s="131">
        <v>5836</v>
      </c>
      <c r="F155" s="131">
        <v>202.81397519999973</v>
      </c>
      <c r="G155" s="131">
        <v>2422</v>
      </c>
      <c r="H155" s="131"/>
      <c r="I155" s="131">
        <v>8246</v>
      </c>
      <c r="J155" s="131">
        <v>6074</v>
      </c>
      <c r="K155" s="131">
        <v>5739</v>
      </c>
      <c r="L155" s="131">
        <v>335</v>
      </c>
      <c r="M155" s="173">
        <v>2172</v>
      </c>
      <c r="N155" s="131"/>
      <c r="O155" s="115"/>
      <c r="P155" s="128">
        <v>8246</v>
      </c>
      <c r="Q155" s="128"/>
      <c r="R155" s="128"/>
      <c r="S155" s="128"/>
      <c r="T155" s="128"/>
      <c r="U155" s="128"/>
      <c r="V155" s="128"/>
      <c r="W155" s="128"/>
      <c r="X155" s="128"/>
      <c r="Y155" s="128"/>
      <c r="Z155" s="128"/>
      <c r="AA155" s="128">
        <v>8246</v>
      </c>
      <c r="AB155" s="128"/>
      <c r="AC155" s="128"/>
      <c r="AD155" s="90">
        <v>0</v>
      </c>
    </row>
    <row r="156" spans="1:30" hidden="1">
      <c r="A156" s="174"/>
      <c r="B156" s="130" t="s">
        <v>566</v>
      </c>
      <c r="C156" s="131">
        <v>4274</v>
      </c>
      <c r="D156" s="131">
        <v>3749</v>
      </c>
      <c r="E156" s="131">
        <v>3749</v>
      </c>
      <c r="F156" s="131">
        <v>0</v>
      </c>
      <c r="G156" s="131">
        <v>525</v>
      </c>
      <c r="H156" s="131"/>
      <c r="I156" s="131">
        <v>5106</v>
      </c>
      <c r="J156" s="131">
        <v>3664</v>
      </c>
      <c r="K156" s="131">
        <v>3664</v>
      </c>
      <c r="L156" s="131">
        <v>0</v>
      </c>
      <c r="M156" s="173">
        <v>1442</v>
      </c>
      <c r="N156" s="131"/>
      <c r="O156" s="115"/>
      <c r="P156" s="128">
        <v>5106</v>
      </c>
      <c r="Q156" s="128"/>
      <c r="R156" s="128"/>
      <c r="S156" s="128"/>
      <c r="T156" s="128"/>
      <c r="U156" s="128"/>
      <c r="V156" s="128"/>
      <c r="W156" s="128"/>
      <c r="X156" s="128"/>
      <c r="Y156" s="128"/>
      <c r="Z156" s="128">
        <v>5106</v>
      </c>
      <c r="AA156" s="128"/>
      <c r="AB156" s="128"/>
      <c r="AC156" s="128"/>
      <c r="AD156" s="90">
        <v>0</v>
      </c>
    </row>
    <row r="157" spans="1:30" s="113" customFormat="1" ht="13.5">
      <c r="A157" s="172">
        <v>24</v>
      </c>
      <c r="B157" s="116" t="s">
        <v>565</v>
      </c>
      <c r="C157" s="118">
        <v>13849.1200388</v>
      </c>
      <c r="D157" s="118">
        <v>12058.1200388</v>
      </c>
      <c r="E157" s="118">
        <v>11260</v>
      </c>
      <c r="F157" s="118">
        <v>798.12003879999975</v>
      </c>
      <c r="G157" s="118">
        <v>1791</v>
      </c>
      <c r="H157" s="118"/>
      <c r="I157" s="118">
        <v>13968</v>
      </c>
      <c r="J157" s="118">
        <v>12319</v>
      </c>
      <c r="K157" s="118">
        <v>11733</v>
      </c>
      <c r="L157" s="118">
        <v>586</v>
      </c>
      <c r="M157" s="171">
        <v>1649</v>
      </c>
      <c r="N157" s="118"/>
      <c r="O157" s="115"/>
      <c r="P157" s="114">
        <v>13968</v>
      </c>
      <c r="Q157" s="114"/>
      <c r="R157" s="114"/>
      <c r="S157" s="114"/>
      <c r="T157" s="114"/>
      <c r="U157" s="114"/>
      <c r="V157" s="114"/>
      <c r="W157" s="114"/>
      <c r="X157" s="114"/>
      <c r="Y157" s="114"/>
      <c r="Z157" s="114"/>
      <c r="AA157" s="167">
        <v>13968</v>
      </c>
      <c r="AB157" s="114"/>
      <c r="AC157" s="114"/>
      <c r="AD157" s="90">
        <v>0</v>
      </c>
    </row>
    <row r="158" spans="1:30" ht="38.25" hidden="1">
      <c r="A158" s="174"/>
      <c r="B158" s="130" t="s">
        <v>564</v>
      </c>
      <c r="C158" s="131">
        <v>2660</v>
      </c>
      <c r="D158" s="131">
        <v>2660</v>
      </c>
      <c r="E158" s="131">
        <v>2660</v>
      </c>
      <c r="F158" s="131">
        <v>0</v>
      </c>
      <c r="G158" s="131"/>
      <c r="H158" s="131"/>
      <c r="I158" s="131">
        <v>3000</v>
      </c>
      <c r="J158" s="131">
        <v>3000</v>
      </c>
      <c r="K158" s="131">
        <v>3000</v>
      </c>
      <c r="L158" s="131">
        <v>0</v>
      </c>
      <c r="M158" s="173"/>
      <c r="N158" s="131"/>
      <c r="O158" s="115"/>
      <c r="P158" s="128">
        <v>3000</v>
      </c>
      <c r="Q158" s="128"/>
      <c r="R158" s="128"/>
      <c r="S158" s="128"/>
      <c r="T158" s="128"/>
      <c r="U158" s="128"/>
      <c r="V158" s="128"/>
      <c r="W158" s="128"/>
      <c r="X158" s="128"/>
      <c r="Y158" s="128"/>
      <c r="Z158" s="128"/>
      <c r="AA158" s="114">
        <v>3000</v>
      </c>
      <c r="AB158" s="128"/>
      <c r="AC158" s="128"/>
      <c r="AD158" s="90">
        <v>0</v>
      </c>
    </row>
    <row r="159" spans="1:30" s="113" customFormat="1">
      <c r="A159" s="172">
        <v>25</v>
      </c>
      <c r="B159" s="116" t="s">
        <v>563</v>
      </c>
      <c r="C159" s="118">
        <v>6306.7353599999997</v>
      </c>
      <c r="D159" s="118">
        <v>5635.7353599999997</v>
      </c>
      <c r="E159" s="118">
        <v>3916</v>
      </c>
      <c r="F159" s="118">
        <v>1719.7353599999997</v>
      </c>
      <c r="G159" s="118">
        <v>671</v>
      </c>
      <c r="H159" s="118"/>
      <c r="I159" s="118">
        <v>7709</v>
      </c>
      <c r="J159" s="118">
        <v>7013</v>
      </c>
      <c r="K159" s="118">
        <v>7013</v>
      </c>
      <c r="L159" s="118">
        <v>0</v>
      </c>
      <c r="M159" s="171">
        <v>696</v>
      </c>
      <c r="N159" s="118"/>
      <c r="O159" s="115"/>
      <c r="P159" s="114">
        <v>7709</v>
      </c>
      <c r="Q159" s="114"/>
      <c r="R159" s="114"/>
      <c r="S159" s="114"/>
      <c r="T159" s="114"/>
      <c r="U159" s="114"/>
      <c r="V159" s="114"/>
      <c r="W159" s="114"/>
      <c r="X159" s="114"/>
      <c r="Y159" s="114"/>
      <c r="Z159" s="114"/>
      <c r="AA159" s="114">
        <v>7709</v>
      </c>
      <c r="AB159" s="114"/>
      <c r="AC159" s="114"/>
      <c r="AD159" s="90">
        <v>0</v>
      </c>
    </row>
    <row r="160" spans="1:30" s="113" customFormat="1">
      <c r="A160" s="172">
        <v>26</v>
      </c>
      <c r="B160" s="116" t="s">
        <v>562</v>
      </c>
      <c r="C160" s="118">
        <v>5671.7072480000006</v>
      </c>
      <c r="D160" s="118">
        <v>3336.7072480000002</v>
      </c>
      <c r="E160" s="118">
        <v>2089</v>
      </c>
      <c r="F160" s="118">
        <v>1247.7072480000002</v>
      </c>
      <c r="G160" s="118">
        <v>2335</v>
      </c>
      <c r="H160" s="118"/>
      <c r="I160" s="118">
        <v>8225</v>
      </c>
      <c r="J160" s="118">
        <v>3953</v>
      </c>
      <c r="K160" s="118">
        <v>2924</v>
      </c>
      <c r="L160" s="118">
        <v>1029</v>
      </c>
      <c r="M160" s="171">
        <v>4272</v>
      </c>
      <c r="N160" s="118"/>
      <c r="O160" s="115"/>
      <c r="P160" s="114">
        <v>8225</v>
      </c>
      <c r="Q160" s="114"/>
      <c r="R160" s="114"/>
      <c r="S160" s="114"/>
      <c r="T160" s="114"/>
      <c r="U160" s="114"/>
      <c r="V160" s="114"/>
      <c r="W160" s="114"/>
      <c r="X160" s="114"/>
      <c r="Y160" s="114"/>
      <c r="Z160" s="114"/>
      <c r="AA160" s="114">
        <v>8225</v>
      </c>
      <c r="AB160" s="114"/>
      <c r="AC160" s="114"/>
      <c r="AD160" s="90">
        <v>0</v>
      </c>
    </row>
    <row r="161" spans="1:30" s="113" customFormat="1">
      <c r="A161" s="172">
        <v>27</v>
      </c>
      <c r="B161" s="116" t="s">
        <v>561</v>
      </c>
      <c r="C161" s="118">
        <v>9874</v>
      </c>
      <c r="D161" s="118">
        <v>8353</v>
      </c>
      <c r="E161" s="118">
        <v>7866</v>
      </c>
      <c r="F161" s="118">
        <v>487</v>
      </c>
      <c r="G161" s="118">
        <v>1521</v>
      </c>
      <c r="H161" s="118"/>
      <c r="I161" s="118">
        <v>11013</v>
      </c>
      <c r="J161" s="118">
        <v>9372</v>
      </c>
      <c r="K161" s="118">
        <v>8885</v>
      </c>
      <c r="L161" s="118">
        <v>487</v>
      </c>
      <c r="M161" s="171">
        <v>1641</v>
      </c>
      <c r="N161" s="118"/>
      <c r="O161" s="115"/>
      <c r="P161" s="114">
        <v>11013</v>
      </c>
      <c r="Q161" s="114"/>
      <c r="R161" s="114"/>
      <c r="S161" s="114"/>
      <c r="T161" s="114"/>
      <c r="U161" s="114"/>
      <c r="V161" s="114"/>
      <c r="W161" s="114"/>
      <c r="X161" s="114"/>
      <c r="Y161" s="114"/>
      <c r="Z161" s="114">
        <v>11013</v>
      </c>
      <c r="AA161" s="114"/>
      <c r="AB161" s="114"/>
      <c r="AC161" s="114"/>
      <c r="AD161" s="90">
        <v>0</v>
      </c>
    </row>
    <row r="162" spans="1:30" s="113" customFormat="1">
      <c r="A162" s="172">
        <v>28</v>
      </c>
      <c r="B162" s="116" t="s">
        <v>560</v>
      </c>
      <c r="C162" s="118">
        <v>6962</v>
      </c>
      <c r="D162" s="118">
        <v>5588</v>
      </c>
      <c r="E162" s="118">
        <v>5588</v>
      </c>
      <c r="F162" s="118">
        <v>0</v>
      </c>
      <c r="G162" s="118">
        <v>1374</v>
      </c>
      <c r="H162" s="118"/>
      <c r="I162" s="118">
        <v>7084</v>
      </c>
      <c r="J162" s="118">
        <v>6221</v>
      </c>
      <c r="K162" s="118">
        <v>6221</v>
      </c>
      <c r="L162" s="118">
        <v>0</v>
      </c>
      <c r="M162" s="171">
        <v>863</v>
      </c>
      <c r="N162" s="118"/>
      <c r="O162" s="115"/>
      <c r="P162" s="114">
        <v>7084</v>
      </c>
      <c r="Q162" s="114"/>
      <c r="R162" s="114"/>
      <c r="S162" s="114">
        <v>7084</v>
      </c>
      <c r="T162" s="114"/>
      <c r="U162" s="114"/>
      <c r="V162" s="114"/>
      <c r="W162" s="114"/>
      <c r="X162" s="114"/>
      <c r="Y162" s="114"/>
      <c r="Z162" s="114"/>
      <c r="AA162" s="114"/>
      <c r="AB162" s="114"/>
      <c r="AC162" s="114"/>
      <c r="AD162" s="90">
        <v>0</v>
      </c>
    </row>
    <row r="163" spans="1:30" s="113" customFormat="1">
      <c r="A163" s="172">
        <v>29</v>
      </c>
      <c r="B163" s="116" t="s">
        <v>559</v>
      </c>
      <c r="C163" s="118">
        <v>36939.599999999999</v>
      </c>
      <c r="D163" s="118">
        <v>26877</v>
      </c>
      <c r="E163" s="118">
        <v>26877</v>
      </c>
      <c r="F163" s="118">
        <v>0</v>
      </c>
      <c r="G163" s="118">
        <v>10062.6</v>
      </c>
      <c r="H163" s="118"/>
      <c r="I163" s="118">
        <v>37803</v>
      </c>
      <c r="J163" s="118">
        <v>28633</v>
      </c>
      <c r="K163" s="118">
        <v>28633</v>
      </c>
      <c r="L163" s="118">
        <v>0</v>
      </c>
      <c r="M163" s="171">
        <v>9170</v>
      </c>
      <c r="N163" s="118"/>
      <c r="O163" s="115"/>
      <c r="P163" s="114">
        <v>37803</v>
      </c>
      <c r="Q163" s="114"/>
      <c r="R163" s="114"/>
      <c r="S163" s="114">
        <v>37803</v>
      </c>
      <c r="T163" s="114"/>
      <c r="U163" s="114"/>
      <c r="V163" s="114"/>
      <c r="W163" s="114"/>
      <c r="X163" s="114"/>
      <c r="Y163" s="114"/>
      <c r="Z163" s="114"/>
      <c r="AA163" s="114"/>
      <c r="AB163" s="114"/>
      <c r="AC163" s="114"/>
      <c r="AD163" s="90">
        <v>0</v>
      </c>
    </row>
    <row r="164" spans="1:30" s="113" customFormat="1">
      <c r="A164" s="172">
        <v>30</v>
      </c>
      <c r="B164" s="116" t="s">
        <v>558</v>
      </c>
      <c r="C164" s="118">
        <v>3786</v>
      </c>
      <c r="D164" s="118">
        <v>2486</v>
      </c>
      <c r="E164" s="118">
        <v>2486</v>
      </c>
      <c r="F164" s="118">
        <v>0</v>
      </c>
      <c r="G164" s="118">
        <v>1300</v>
      </c>
      <c r="H164" s="118"/>
      <c r="I164" s="118">
        <v>3493</v>
      </c>
      <c r="J164" s="118">
        <v>0</v>
      </c>
      <c r="K164" s="118">
        <v>0</v>
      </c>
      <c r="L164" s="118">
        <v>0</v>
      </c>
      <c r="M164" s="171">
        <v>3493</v>
      </c>
      <c r="N164" s="118"/>
      <c r="O164" s="115"/>
      <c r="P164" s="114">
        <v>3493</v>
      </c>
      <c r="Q164" s="114"/>
      <c r="R164" s="114"/>
      <c r="S164" s="114">
        <v>3493</v>
      </c>
      <c r="T164" s="114"/>
      <c r="U164" s="114"/>
      <c r="V164" s="114"/>
      <c r="W164" s="114"/>
      <c r="X164" s="114"/>
      <c r="Y164" s="114"/>
      <c r="Z164" s="114"/>
      <c r="AA164" s="114"/>
      <c r="AB164" s="114"/>
      <c r="AC164" s="114"/>
      <c r="AD164" s="90">
        <v>0</v>
      </c>
    </row>
    <row r="165" spans="1:30" s="113" customFormat="1">
      <c r="A165" s="172">
        <v>31</v>
      </c>
      <c r="B165" s="116" t="s">
        <v>557</v>
      </c>
      <c r="C165" s="118">
        <v>4356</v>
      </c>
      <c r="D165" s="118">
        <v>3156</v>
      </c>
      <c r="E165" s="118">
        <v>3136</v>
      </c>
      <c r="F165" s="118">
        <v>20</v>
      </c>
      <c r="G165" s="118">
        <v>1200</v>
      </c>
      <c r="H165" s="118"/>
      <c r="I165" s="118">
        <v>4925</v>
      </c>
      <c r="J165" s="118">
        <v>3680</v>
      </c>
      <c r="K165" s="118">
        <v>3680</v>
      </c>
      <c r="L165" s="118">
        <v>0</v>
      </c>
      <c r="M165" s="171">
        <v>1245</v>
      </c>
      <c r="N165" s="118"/>
      <c r="O165" s="115"/>
      <c r="P165" s="114">
        <v>4925</v>
      </c>
      <c r="Q165" s="114"/>
      <c r="R165" s="114"/>
      <c r="S165" s="114">
        <v>4925</v>
      </c>
      <c r="T165" s="114"/>
      <c r="U165" s="114"/>
      <c r="V165" s="114"/>
      <c r="W165" s="114"/>
      <c r="X165" s="114"/>
      <c r="Y165" s="114"/>
      <c r="Z165" s="114"/>
      <c r="AA165" s="114"/>
      <c r="AB165" s="114"/>
      <c r="AC165" s="114"/>
      <c r="AD165" s="90">
        <v>0</v>
      </c>
    </row>
    <row r="166" spans="1:30" s="113" customFormat="1" ht="25.5">
      <c r="A166" s="172">
        <v>32</v>
      </c>
      <c r="B166" s="116" t="s">
        <v>556</v>
      </c>
      <c r="C166" s="118">
        <v>1700</v>
      </c>
      <c r="D166" s="118"/>
      <c r="E166" s="118"/>
      <c r="F166" s="118">
        <v>0</v>
      </c>
      <c r="G166" s="118">
        <v>1700</v>
      </c>
      <c r="H166" s="118"/>
      <c r="I166" s="118">
        <v>1700</v>
      </c>
      <c r="J166" s="118">
        <v>0</v>
      </c>
      <c r="K166" s="118">
        <v>0</v>
      </c>
      <c r="L166" s="118">
        <v>0</v>
      </c>
      <c r="M166" s="171">
        <v>1700</v>
      </c>
      <c r="N166" s="118"/>
      <c r="O166" s="115"/>
      <c r="P166" s="114">
        <v>1700</v>
      </c>
      <c r="Q166" s="114"/>
      <c r="R166" s="114"/>
      <c r="S166" s="114"/>
      <c r="T166" s="114"/>
      <c r="U166" s="114"/>
      <c r="V166" s="114"/>
      <c r="W166" s="114"/>
      <c r="X166" s="114"/>
      <c r="Y166" s="114"/>
      <c r="Z166" s="114">
        <v>1700</v>
      </c>
      <c r="AA166" s="114"/>
      <c r="AB166" s="114"/>
      <c r="AC166" s="114"/>
      <c r="AD166" s="90">
        <v>0</v>
      </c>
    </row>
    <row r="167" spans="1:30" s="113" customFormat="1">
      <c r="A167" s="172">
        <v>33</v>
      </c>
      <c r="B167" s="116" t="s">
        <v>555</v>
      </c>
      <c r="C167" s="118">
        <v>3474.4233279999999</v>
      </c>
      <c r="D167" s="118">
        <v>2874.4233279999999</v>
      </c>
      <c r="E167" s="118">
        <v>2831</v>
      </c>
      <c r="F167" s="118">
        <v>43.423327999999856</v>
      </c>
      <c r="G167" s="118">
        <v>600</v>
      </c>
      <c r="H167" s="118"/>
      <c r="I167" s="118">
        <v>3712</v>
      </c>
      <c r="J167" s="118">
        <v>3112</v>
      </c>
      <c r="K167" s="118">
        <v>3047</v>
      </c>
      <c r="L167" s="118">
        <v>65</v>
      </c>
      <c r="M167" s="171">
        <v>600</v>
      </c>
      <c r="N167" s="118"/>
      <c r="O167" s="115"/>
      <c r="P167" s="114">
        <v>3712</v>
      </c>
      <c r="Q167" s="114"/>
      <c r="R167" s="114"/>
      <c r="S167" s="114"/>
      <c r="T167" s="114"/>
      <c r="U167" s="114"/>
      <c r="V167" s="114"/>
      <c r="W167" s="114"/>
      <c r="X167" s="114"/>
      <c r="Y167" s="114"/>
      <c r="Z167" s="114"/>
      <c r="AA167" s="114">
        <v>3712</v>
      </c>
      <c r="AB167" s="114"/>
      <c r="AC167" s="114"/>
      <c r="AD167" s="90">
        <v>0</v>
      </c>
    </row>
    <row r="168" spans="1:30" s="113" customFormat="1" ht="25.5">
      <c r="A168" s="172">
        <v>34</v>
      </c>
      <c r="B168" s="116" t="s">
        <v>554</v>
      </c>
      <c r="C168" s="118">
        <v>3836</v>
      </c>
      <c r="D168" s="118">
        <v>3306</v>
      </c>
      <c r="E168" s="118">
        <v>3156</v>
      </c>
      <c r="F168" s="118">
        <v>150</v>
      </c>
      <c r="G168" s="118">
        <v>530</v>
      </c>
      <c r="H168" s="118"/>
      <c r="I168" s="118">
        <v>4437</v>
      </c>
      <c r="J168" s="118">
        <v>3417</v>
      </c>
      <c r="K168" s="118">
        <v>3223</v>
      </c>
      <c r="L168" s="118">
        <v>194</v>
      </c>
      <c r="M168" s="171">
        <v>1020</v>
      </c>
      <c r="N168" s="118"/>
      <c r="O168" s="115"/>
      <c r="P168" s="114">
        <v>4437</v>
      </c>
      <c r="Q168" s="114"/>
      <c r="R168" s="114"/>
      <c r="S168" s="114"/>
      <c r="T168" s="114"/>
      <c r="U168" s="114"/>
      <c r="V168" s="114"/>
      <c r="W168" s="114"/>
      <c r="X168" s="114"/>
      <c r="Y168" s="114"/>
      <c r="Z168" s="114"/>
      <c r="AA168" s="114">
        <v>4437</v>
      </c>
      <c r="AB168" s="114"/>
      <c r="AC168" s="114"/>
      <c r="AD168" s="90">
        <v>0</v>
      </c>
    </row>
    <row r="169" spans="1:30" s="113" customFormat="1">
      <c r="A169" s="172">
        <v>35</v>
      </c>
      <c r="B169" s="116" t="s">
        <v>553</v>
      </c>
      <c r="C169" s="118">
        <v>3712</v>
      </c>
      <c r="D169" s="118">
        <v>2372</v>
      </c>
      <c r="E169" s="118">
        <v>2372</v>
      </c>
      <c r="F169" s="118">
        <v>0</v>
      </c>
      <c r="G169" s="118">
        <v>1340</v>
      </c>
      <c r="H169" s="118"/>
      <c r="I169" s="118">
        <v>3798</v>
      </c>
      <c r="J169" s="118">
        <v>2313</v>
      </c>
      <c r="K169" s="118">
        <v>2238</v>
      </c>
      <c r="L169" s="118">
        <v>75</v>
      </c>
      <c r="M169" s="171">
        <v>1485</v>
      </c>
      <c r="N169" s="118"/>
      <c r="O169" s="115"/>
      <c r="P169" s="114">
        <v>3798</v>
      </c>
      <c r="Q169" s="114"/>
      <c r="R169" s="114"/>
      <c r="S169" s="114"/>
      <c r="T169" s="114"/>
      <c r="U169" s="114"/>
      <c r="V169" s="114"/>
      <c r="W169" s="114"/>
      <c r="X169" s="114"/>
      <c r="Y169" s="114"/>
      <c r="Z169" s="114"/>
      <c r="AA169" s="114">
        <v>3798</v>
      </c>
      <c r="AB169" s="114"/>
      <c r="AC169" s="114"/>
      <c r="AD169" s="90">
        <v>0</v>
      </c>
    </row>
    <row r="170" spans="1:30" s="113" customFormat="1">
      <c r="A170" s="172">
        <v>36</v>
      </c>
      <c r="B170" s="116" t="s">
        <v>552</v>
      </c>
      <c r="C170" s="118">
        <v>1456.3604319999999</v>
      </c>
      <c r="D170" s="118">
        <v>626.36043199999995</v>
      </c>
      <c r="E170" s="118">
        <v>607</v>
      </c>
      <c r="F170" s="118">
        <v>19.360431999999946</v>
      </c>
      <c r="G170" s="118">
        <v>830</v>
      </c>
      <c r="H170" s="118"/>
      <c r="I170" s="118">
        <v>1615.999</v>
      </c>
      <c r="J170" s="118">
        <v>648</v>
      </c>
      <c r="K170" s="118">
        <v>629</v>
      </c>
      <c r="L170" s="118">
        <v>19</v>
      </c>
      <c r="M170" s="171">
        <v>967.99900000000002</v>
      </c>
      <c r="N170" s="118"/>
      <c r="O170" s="115"/>
      <c r="P170" s="114">
        <v>1615.999</v>
      </c>
      <c r="Q170" s="114"/>
      <c r="R170" s="114"/>
      <c r="S170" s="114"/>
      <c r="T170" s="114"/>
      <c r="U170" s="114"/>
      <c r="V170" s="114"/>
      <c r="W170" s="114"/>
      <c r="X170" s="114"/>
      <c r="Y170" s="114"/>
      <c r="Z170" s="114"/>
      <c r="AA170" s="114">
        <v>1615.999</v>
      </c>
      <c r="AB170" s="114"/>
      <c r="AC170" s="114"/>
      <c r="AD170" s="90">
        <v>0</v>
      </c>
    </row>
    <row r="171" spans="1:30" s="113" customFormat="1">
      <c r="A171" s="172">
        <v>37</v>
      </c>
      <c r="B171" s="116" t="s">
        <v>551</v>
      </c>
      <c r="C171" s="118">
        <v>2883</v>
      </c>
      <c r="D171" s="118">
        <v>1383</v>
      </c>
      <c r="E171" s="118">
        <v>1383</v>
      </c>
      <c r="F171" s="118">
        <v>0</v>
      </c>
      <c r="G171" s="118">
        <v>1500</v>
      </c>
      <c r="H171" s="118"/>
      <c r="I171" s="118">
        <v>2824</v>
      </c>
      <c r="J171" s="118">
        <v>1484</v>
      </c>
      <c r="K171" s="118">
        <v>1462</v>
      </c>
      <c r="L171" s="118">
        <v>22</v>
      </c>
      <c r="M171" s="171">
        <v>1340</v>
      </c>
      <c r="N171" s="118"/>
      <c r="O171" s="115"/>
      <c r="P171" s="114">
        <v>2824</v>
      </c>
      <c r="Q171" s="114"/>
      <c r="R171" s="114"/>
      <c r="S171" s="114"/>
      <c r="T171" s="114"/>
      <c r="U171" s="114"/>
      <c r="V171" s="114"/>
      <c r="W171" s="114"/>
      <c r="X171" s="114"/>
      <c r="Y171" s="114"/>
      <c r="Z171" s="114"/>
      <c r="AA171" s="114">
        <v>2824</v>
      </c>
      <c r="AB171" s="114"/>
      <c r="AC171" s="114"/>
      <c r="AD171" s="90">
        <v>0</v>
      </c>
    </row>
    <row r="172" spans="1:30" s="113" customFormat="1">
      <c r="A172" s="172">
        <v>38</v>
      </c>
      <c r="B172" s="116" t="s">
        <v>550</v>
      </c>
      <c r="C172" s="118">
        <v>457.227124</v>
      </c>
      <c r="D172" s="118">
        <v>240.227124</v>
      </c>
      <c r="E172" s="118">
        <v>240.227124</v>
      </c>
      <c r="F172" s="118">
        <v>0</v>
      </c>
      <c r="G172" s="118">
        <v>217</v>
      </c>
      <c r="H172" s="118"/>
      <c r="I172" s="118">
        <v>472</v>
      </c>
      <c r="J172" s="118">
        <v>239</v>
      </c>
      <c r="K172" s="118">
        <v>238.989654</v>
      </c>
      <c r="L172" s="118">
        <v>1.0345999999998412E-2</v>
      </c>
      <c r="M172" s="171">
        <v>233</v>
      </c>
      <c r="N172" s="118"/>
      <c r="O172" s="115"/>
      <c r="P172" s="114">
        <v>472</v>
      </c>
      <c r="Q172" s="114"/>
      <c r="R172" s="114"/>
      <c r="S172" s="114"/>
      <c r="T172" s="114"/>
      <c r="U172" s="114"/>
      <c r="V172" s="114"/>
      <c r="W172" s="114"/>
      <c r="X172" s="114"/>
      <c r="Y172" s="114"/>
      <c r="Z172" s="114"/>
      <c r="AA172" s="114">
        <v>472</v>
      </c>
      <c r="AB172" s="114"/>
      <c r="AC172" s="114"/>
      <c r="AD172" s="90">
        <v>0</v>
      </c>
    </row>
    <row r="173" spans="1:30" s="113" customFormat="1">
      <c r="A173" s="172">
        <v>39</v>
      </c>
      <c r="B173" s="116" t="s">
        <v>549</v>
      </c>
      <c r="C173" s="118">
        <v>457</v>
      </c>
      <c r="D173" s="118">
        <v>457</v>
      </c>
      <c r="E173" s="118">
        <v>457</v>
      </c>
      <c r="F173" s="118">
        <v>0</v>
      </c>
      <c r="G173" s="118">
        <v>0</v>
      </c>
      <c r="H173" s="118"/>
      <c r="I173" s="118">
        <v>491</v>
      </c>
      <c r="J173" s="118">
        <v>491</v>
      </c>
      <c r="K173" s="118">
        <v>490.8739908</v>
      </c>
      <c r="L173" s="118">
        <v>0.1260091999999986</v>
      </c>
      <c r="M173" s="171">
        <v>0</v>
      </c>
      <c r="N173" s="118"/>
      <c r="O173" s="115"/>
      <c r="P173" s="114">
        <v>491</v>
      </c>
      <c r="Q173" s="114"/>
      <c r="R173" s="114"/>
      <c r="S173" s="114"/>
      <c r="T173" s="114"/>
      <c r="U173" s="114"/>
      <c r="V173" s="114"/>
      <c r="W173" s="114"/>
      <c r="X173" s="114"/>
      <c r="Y173" s="114"/>
      <c r="Z173" s="114"/>
      <c r="AA173" s="114">
        <v>491</v>
      </c>
      <c r="AB173" s="114"/>
      <c r="AC173" s="114"/>
      <c r="AD173" s="90">
        <v>0</v>
      </c>
    </row>
    <row r="174" spans="1:30" s="113" customFormat="1">
      <c r="A174" s="172">
        <v>40</v>
      </c>
      <c r="B174" s="116" t="s">
        <v>548</v>
      </c>
      <c r="C174" s="118">
        <v>342.03999999999996</v>
      </c>
      <c r="D174" s="118">
        <v>125.03999999999999</v>
      </c>
      <c r="E174" s="118">
        <v>125.03999999999999</v>
      </c>
      <c r="F174" s="118">
        <v>0</v>
      </c>
      <c r="G174" s="118">
        <v>217</v>
      </c>
      <c r="H174" s="118"/>
      <c r="I174" s="118">
        <v>454</v>
      </c>
      <c r="J174" s="118">
        <v>149</v>
      </c>
      <c r="K174" s="118">
        <v>148.53239400000001</v>
      </c>
      <c r="L174" s="118">
        <v>0.46760599999998931</v>
      </c>
      <c r="M174" s="171">
        <v>305</v>
      </c>
      <c r="N174" s="118"/>
      <c r="O174" s="115"/>
      <c r="P174" s="114">
        <v>454</v>
      </c>
      <c r="Q174" s="114"/>
      <c r="R174" s="114"/>
      <c r="S174" s="114"/>
      <c r="T174" s="114"/>
      <c r="U174" s="114"/>
      <c r="V174" s="114"/>
      <c r="W174" s="114"/>
      <c r="X174" s="114"/>
      <c r="Y174" s="114"/>
      <c r="Z174" s="114"/>
      <c r="AA174" s="114">
        <v>454</v>
      </c>
      <c r="AB174" s="114"/>
      <c r="AC174" s="114"/>
      <c r="AD174" s="90">
        <v>0</v>
      </c>
    </row>
    <row r="175" spans="1:30" s="113" customFormat="1">
      <c r="A175" s="172">
        <v>41</v>
      </c>
      <c r="B175" s="116" t="s">
        <v>547</v>
      </c>
      <c r="C175" s="118">
        <v>384.08</v>
      </c>
      <c r="D175" s="118">
        <v>250.07999999999998</v>
      </c>
      <c r="E175" s="118">
        <v>250.07999999999998</v>
      </c>
      <c r="F175" s="118">
        <v>0</v>
      </c>
      <c r="G175" s="118">
        <v>134</v>
      </c>
      <c r="H175" s="118"/>
      <c r="I175" s="118">
        <v>592</v>
      </c>
      <c r="J175" s="118">
        <v>292</v>
      </c>
      <c r="K175" s="118">
        <v>291.70078799999999</v>
      </c>
      <c r="L175" s="118">
        <v>0.29921200000001136</v>
      </c>
      <c r="M175" s="171">
        <v>300</v>
      </c>
      <c r="N175" s="118"/>
      <c r="O175" s="115"/>
      <c r="P175" s="114">
        <v>592</v>
      </c>
      <c r="Q175" s="114"/>
      <c r="R175" s="114"/>
      <c r="S175" s="114"/>
      <c r="T175" s="114"/>
      <c r="U175" s="114"/>
      <c r="V175" s="114"/>
      <c r="W175" s="114"/>
      <c r="X175" s="114"/>
      <c r="Y175" s="114"/>
      <c r="Z175" s="114"/>
      <c r="AA175" s="114">
        <v>592</v>
      </c>
      <c r="AB175" s="114"/>
      <c r="AC175" s="114"/>
      <c r="AD175" s="90">
        <v>0</v>
      </c>
    </row>
    <row r="176" spans="1:30" s="113" customFormat="1">
      <c r="A176" s="172">
        <v>42</v>
      </c>
      <c r="B176" s="116" t="s">
        <v>546</v>
      </c>
      <c r="C176" s="118">
        <v>483.80086599999998</v>
      </c>
      <c r="D176" s="118">
        <v>266.80086599999998</v>
      </c>
      <c r="E176" s="118">
        <v>266.80086599999998</v>
      </c>
      <c r="F176" s="118">
        <v>0</v>
      </c>
      <c r="G176" s="118">
        <v>217</v>
      </c>
      <c r="H176" s="118"/>
      <c r="I176" s="118">
        <v>521</v>
      </c>
      <c r="J176" s="118">
        <v>289</v>
      </c>
      <c r="K176" s="118">
        <v>289.11534</v>
      </c>
      <c r="L176" s="118">
        <v>-0.11534000000000333</v>
      </c>
      <c r="M176" s="171">
        <v>232</v>
      </c>
      <c r="N176" s="118"/>
      <c r="O176" s="115"/>
      <c r="P176" s="114">
        <v>521</v>
      </c>
      <c r="Q176" s="114"/>
      <c r="R176" s="114"/>
      <c r="S176" s="114"/>
      <c r="T176" s="114"/>
      <c r="U176" s="114"/>
      <c r="V176" s="114"/>
      <c r="W176" s="114"/>
      <c r="X176" s="114"/>
      <c r="Y176" s="114"/>
      <c r="Z176" s="114"/>
      <c r="AA176" s="114">
        <v>521</v>
      </c>
      <c r="AB176" s="114"/>
      <c r="AC176" s="114"/>
      <c r="AD176" s="90">
        <v>0</v>
      </c>
    </row>
    <row r="177" spans="1:30" s="113" customFormat="1">
      <c r="A177" s="172">
        <v>43</v>
      </c>
      <c r="B177" s="116" t="s">
        <v>545</v>
      </c>
      <c r="C177" s="118">
        <v>274.203532</v>
      </c>
      <c r="D177" s="118">
        <v>123.203532</v>
      </c>
      <c r="E177" s="118">
        <v>123.203532</v>
      </c>
      <c r="F177" s="118">
        <v>0</v>
      </c>
      <c r="G177" s="118">
        <v>151</v>
      </c>
      <c r="H177" s="118"/>
      <c r="I177" s="118">
        <v>310</v>
      </c>
      <c r="J177" s="118">
        <v>149</v>
      </c>
      <c r="K177" s="118">
        <v>148.53239400000001</v>
      </c>
      <c r="L177" s="118">
        <v>0.46760599999998931</v>
      </c>
      <c r="M177" s="171">
        <v>161</v>
      </c>
      <c r="N177" s="118"/>
      <c r="O177" s="115"/>
      <c r="P177" s="114">
        <v>310</v>
      </c>
      <c r="Q177" s="114"/>
      <c r="R177" s="114"/>
      <c r="S177" s="114"/>
      <c r="T177" s="114"/>
      <c r="U177" s="114"/>
      <c r="V177" s="114"/>
      <c r="W177" s="114"/>
      <c r="X177" s="114"/>
      <c r="Y177" s="114"/>
      <c r="Z177" s="114"/>
      <c r="AA177" s="114">
        <v>310</v>
      </c>
      <c r="AB177" s="114"/>
      <c r="AC177" s="114"/>
      <c r="AD177" s="90">
        <v>0</v>
      </c>
    </row>
    <row r="178" spans="1:30" s="113" customFormat="1">
      <c r="A178" s="172">
        <v>44</v>
      </c>
      <c r="B178" s="116" t="s">
        <v>544</v>
      </c>
      <c r="C178" s="118">
        <v>2004.6161120000002</v>
      </c>
      <c r="D178" s="118">
        <v>997.61611200000004</v>
      </c>
      <c r="E178" s="118">
        <v>833</v>
      </c>
      <c r="F178" s="118">
        <v>164.61611200000004</v>
      </c>
      <c r="G178" s="118">
        <v>1007</v>
      </c>
      <c r="H178" s="118"/>
      <c r="I178" s="118">
        <v>2040</v>
      </c>
      <c r="J178" s="118">
        <v>1080</v>
      </c>
      <c r="K178" s="118">
        <v>915</v>
      </c>
      <c r="L178" s="118">
        <v>165</v>
      </c>
      <c r="M178" s="171">
        <v>960</v>
      </c>
      <c r="N178" s="118"/>
      <c r="O178" s="115"/>
      <c r="P178" s="114">
        <v>2040</v>
      </c>
      <c r="Q178" s="114"/>
      <c r="R178" s="114"/>
      <c r="S178" s="114"/>
      <c r="T178" s="114"/>
      <c r="U178" s="114"/>
      <c r="V178" s="114"/>
      <c r="W178" s="114"/>
      <c r="X178" s="114"/>
      <c r="Y178" s="114"/>
      <c r="Z178" s="114"/>
      <c r="AA178" s="114">
        <v>2040</v>
      </c>
      <c r="AB178" s="114"/>
      <c r="AC178" s="114"/>
      <c r="AD178" s="90">
        <v>0</v>
      </c>
    </row>
    <row r="179" spans="1:30" s="113" customFormat="1">
      <c r="A179" s="172">
        <v>45</v>
      </c>
      <c r="B179" s="116" t="s">
        <v>543</v>
      </c>
      <c r="C179" s="118">
        <v>112839.0339524</v>
      </c>
      <c r="D179" s="118">
        <v>56389.033952400001</v>
      </c>
      <c r="E179" s="118">
        <v>53125</v>
      </c>
      <c r="F179" s="118">
        <v>3264.033952400001</v>
      </c>
      <c r="G179" s="118">
        <v>56450</v>
      </c>
      <c r="H179" s="118"/>
      <c r="I179" s="118">
        <v>119333</v>
      </c>
      <c r="J179" s="118">
        <v>58016</v>
      </c>
      <c r="K179" s="118">
        <v>54652</v>
      </c>
      <c r="L179" s="118">
        <v>3364</v>
      </c>
      <c r="M179" s="171">
        <v>61317</v>
      </c>
      <c r="N179" s="118"/>
      <c r="O179" s="115"/>
      <c r="P179" s="114">
        <v>119333</v>
      </c>
      <c r="Q179" s="114"/>
      <c r="R179" s="114"/>
      <c r="S179" s="114"/>
      <c r="T179" s="114"/>
      <c r="U179" s="114"/>
      <c r="V179" s="114"/>
      <c r="W179" s="114"/>
      <c r="X179" s="114"/>
      <c r="Y179" s="114"/>
      <c r="Z179" s="114"/>
      <c r="AA179" s="114">
        <v>119333</v>
      </c>
      <c r="AB179" s="114"/>
      <c r="AC179" s="114"/>
      <c r="AD179" s="90">
        <v>0</v>
      </c>
    </row>
    <row r="180" spans="1:30" s="113" customFormat="1">
      <c r="A180" s="172">
        <v>46</v>
      </c>
      <c r="B180" s="116" t="s">
        <v>251</v>
      </c>
      <c r="C180" s="118">
        <v>5801</v>
      </c>
      <c r="D180" s="118">
        <v>5801</v>
      </c>
      <c r="E180" s="118">
        <v>5801</v>
      </c>
      <c r="F180" s="118">
        <v>0</v>
      </c>
      <c r="G180" s="118"/>
      <c r="H180" s="118"/>
      <c r="I180" s="118">
        <v>8482</v>
      </c>
      <c r="J180" s="118">
        <v>8482</v>
      </c>
      <c r="K180" s="118">
        <v>8482</v>
      </c>
      <c r="L180" s="118">
        <v>0</v>
      </c>
      <c r="M180" s="171">
        <v>0</v>
      </c>
      <c r="N180" s="118"/>
      <c r="O180" s="115"/>
      <c r="P180" s="114">
        <v>8482</v>
      </c>
      <c r="Q180" s="114"/>
      <c r="R180" s="114"/>
      <c r="S180" s="114"/>
      <c r="T180" s="114"/>
      <c r="U180" s="114"/>
      <c r="V180" s="114">
        <v>8482</v>
      </c>
      <c r="W180" s="114"/>
      <c r="X180" s="114"/>
      <c r="Y180" s="114"/>
      <c r="Z180" s="114"/>
      <c r="AA180" s="114"/>
      <c r="AB180" s="114"/>
      <c r="AC180" s="114"/>
      <c r="AD180" s="90">
        <v>0</v>
      </c>
    </row>
    <row r="181" spans="1:30" s="113" customFormat="1" ht="15.75" customHeight="1">
      <c r="A181" s="172">
        <v>47</v>
      </c>
      <c r="B181" s="116" t="s">
        <v>542</v>
      </c>
      <c r="C181" s="118">
        <v>28846</v>
      </c>
      <c r="D181" s="118">
        <v>6728</v>
      </c>
      <c r="E181" s="118">
        <v>6728</v>
      </c>
      <c r="F181" s="118">
        <v>0</v>
      </c>
      <c r="G181" s="118">
        <v>22118</v>
      </c>
      <c r="H181" s="118"/>
      <c r="I181" s="118">
        <v>29588</v>
      </c>
      <c r="J181" s="118">
        <v>7060</v>
      </c>
      <c r="K181" s="118">
        <v>7014</v>
      </c>
      <c r="L181" s="118">
        <v>46</v>
      </c>
      <c r="M181" s="171">
        <v>22528</v>
      </c>
      <c r="N181" s="118"/>
      <c r="O181" s="115"/>
      <c r="P181" s="114">
        <v>29588</v>
      </c>
      <c r="Q181" s="114"/>
      <c r="R181" s="114"/>
      <c r="S181" s="114"/>
      <c r="T181" s="114"/>
      <c r="U181" s="114">
        <v>29588</v>
      </c>
      <c r="V181" s="114"/>
      <c r="W181" s="114"/>
      <c r="X181" s="114"/>
      <c r="Y181" s="114"/>
      <c r="Z181" s="114"/>
      <c r="AA181" s="114"/>
      <c r="AB181" s="114"/>
      <c r="AC181" s="114"/>
      <c r="AD181" s="90">
        <v>0</v>
      </c>
    </row>
    <row r="182" spans="1:30" s="113" customFormat="1" ht="25.5">
      <c r="A182" s="172">
        <v>48</v>
      </c>
      <c r="B182" s="116" t="s">
        <v>541</v>
      </c>
      <c r="C182" s="118">
        <v>40081.101614319996</v>
      </c>
      <c r="D182" s="118">
        <v>27881.101614319999</v>
      </c>
      <c r="E182" s="118">
        <v>25501</v>
      </c>
      <c r="F182" s="118">
        <v>2380.1016143199995</v>
      </c>
      <c r="G182" s="118">
        <v>12200</v>
      </c>
      <c r="H182" s="118"/>
      <c r="I182" s="118">
        <v>41203</v>
      </c>
      <c r="J182" s="118">
        <v>28771</v>
      </c>
      <c r="K182" s="118">
        <v>25839</v>
      </c>
      <c r="L182" s="118">
        <v>2932</v>
      </c>
      <c r="M182" s="171">
        <v>12432</v>
      </c>
      <c r="N182" s="118"/>
      <c r="O182" s="115"/>
      <c r="P182" s="114">
        <v>41203</v>
      </c>
      <c r="Q182" s="114"/>
      <c r="R182" s="114"/>
      <c r="S182" s="114"/>
      <c r="T182" s="114"/>
      <c r="U182" s="114"/>
      <c r="V182" s="114">
        <v>2189</v>
      </c>
      <c r="W182" s="114"/>
      <c r="X182" s="114"/>
      <c r="Y182" s="114"/>
      <c r="Z182" s="114"/>
      <c r="AA182" s="167">
        <v>39014</v>
      </c>
      <c r="AB182" s="114"/>
      <c r="AC182" s="114"/>
      <c r="AD182" s="90">
        <v>0</v>
      </c>
    </row>
    <row r="183" spans="1:30">
      <c r="A183" s="174"/>
      <c r="B183" s="130" t="s">
        <v>540</v>
      </c>
      <c r="C183" s="131"/>
      <c r="D183" s="131"/>
      <c r="E183" s="131"/>
      <c r="F183" s="131"/>
      <c r="G183" s="131"/>
      <c r="H183" s="131"/>
      <c r="I183" s="131">
        <v>39014</v>
      </c>
      <c r="J183" s="131">
        <v>27382</v>
      </c>
      <c r="K183" s="131">
        <v>24450</v>
      </c>
      <c r="L183" s="131">
        <v>2932</v>
      </c>
      <c r="M183" s="173">
        <v>11632</v>
      </c>
      <c r="N183" s="131"/>
      <c r="O183" s="115"/>
      <c r="P183" s="114">
        <v>39014</v>
      </c>
      <c r="Q183" s="128"/>
      <c r="R183" s="128"/>
      <c r="S183" s="128"/>
      <c r="T183" s="128"/>
      <c r="U183" s="128"/>
      <c r="V183" s="128"/>
      <c r="W183" s="128"/>
      <c r="X183" s="128"/>
      <c r="Y183" s="128"/>
      <c r="Z183" s="128"/>
      <c r="AA183" s="158">
        <v>39014</v>
      </c>
      <c r="AB183" s="128"/>
      <c r="AC183" s="128"/>
      <c r="AD183" s="90">
        <v>0</v>
      </c>
    </row>
    <row r="184" spans="1:30">
      <c r="A184" s="174"/>
      <c r="B184" s="130" t="s">
        <v>539</v>
      </c>
      <c r="C184" s="131"/>
      <c r="D184" s="131"/>
      <c r="E184" s="131"/>
      <c r="F184" s="131"/>
      <c r="G184" s="131"/>
      <c r="H184" s="131"/>
      <c r="I184" s="131">
        <v>2189</v>
      </c>
      <c r="J184" s="131">
        <v>1389</v>
      </c>
      <c r="K184" s="131">
        <v>1389</v>
      </c>
      <c r="L184" s="131">
        <v>0</v>
      </c>
      <c r="M184" s="173">
        <v>800</v>
      </c>
      <c r="N184" s="131"/>
      <c r="O184" s="115"/>
      <c r="P184" s="114">
        <v>2189</v>
      </c>
      <c r="Q184" s="128"/>
      <c r="R184" s="128"/>
      <c r="S184" s="128"/>
      <c r="T184" s="128"/>
      <c r="U184" s="128"/>
      <c r="V184" s="128">
        <v>2189</v>
      </c>
      <c r="W184" s="128"/>
      <c r="X184" s="128"/>
      <c r="Y184" s="128"/>
      <c r="Z184" s="128"/>
      <c r="AA184" s="158"/>
      <c r="AB184" s="128"/>
      <c r="AC184" s="128"/>
      <c r="AD184" s="90">
        <v>0</v>
      </c>
    </row>
    <row r="185" spans="1:30" s="113" customFormat="1">
      <c r="A185" s="172" t="s">
        <v>12</v>
      </c>
      <c r="B185" s="116" t="s">
        <v>538</v>
      </c>
      <c r="C185" s="118">
        <v>4027567.6025</v>
      </c>
      <c r="D185" s="116"/>
      <c r="E185" s="116"/>
      <c r="F185" s="116"/>
      <c r="G185" s="116"/>
      <c r="H185" s="118">
        <v>4027567.6025</v>
      </c>
      <c r="I185" s="118">
        <v>4316304</v>
      </c>
      <c r="J185" s="116"/>
      <c r="K185" s="116"/>
      <c r="L185" s="116"/>
      <c r="M185" s="117"/>
      <c r="N185" s="118">
        <v>4316304</v>
      </c>
      <c r="O185" s="115"/>
      <c r="P185" s="444">
        <f>4475570-4000</f>
        <v>4471570</v>
      </c>
      <c r="Q185" s="118">
        <v>162000</v>
      </c>
      <c r="R185" s="118">
        <v>40000</v>
      </c>
      <c r="S185" s="118">
        <v>1226799</v>
      </c>
      <c r="T185" s="118">
        <v>1013265</v>
      </c>
      <c r="U185" s="118">
        <v>259343</v>
      </c>
      <c r="V185" s="118">
        <v>74421</v>
      </c>
      <c r="W185" s="118">
        <v>65000</v>
      </c>
      <c r="X185" s="118">
        <v>46000</v>
      </c>
      <c r="Y185" s="118">
        <v>108860</v>
      </c>
      <c r="Z185" s="118">
        <v>909827</v>
      </c>
      <c r="AA185" s="118">
        <v>223380</v>
      </c>
      <c r="AB185" s="118">
        <v>230155</v>
      </c>
      <c r="AC185" s="445">
        <f>116520-4000</f>
        <v>112520</v>
      </c>
      <c r="AD185" s="90">
        <v>0</v>
      </c>
    </row>
    <row r="186" spans="1:30" s="113" customFormat="1">
      <c r="A186" s="120" t="s">
        <v>14</v>
      </c>
      <c r="B186" s="118" t="s">
        <v>537</v>
      </c>
      <c r="C186" s="118">
        <v>153460</v>
      </c>
      <c r="D186" s="118"/>
      <c r="E186" s="118"/>
      <c r="F186" s="118"/>
      <c r="G186" s="118"/>
      <c r="H186" s="118">
        <v>153460</v>
      </c>
      <c r="I186" s="118">
        <v>162000</v>
      </c>
      <c r="J186" s="118"/>
      <c r="K186" s="118"/>
      <c r="L186" s="118"/>
      <c r="M186" s="171"/>
      <c r="N186" s="118">
        <v>162000</v>
      </c>
      <c r="O186" s="115"/>
      <c r="P186" s="128">
        <v>162000</v>
      </c>
      <c r="Q186" s="114">
        <v>162000</v>
      </c>
      <c r="R186" s="114"/>
      <c r="S186" s="114"/>
      <c r="T186" s="114"/>
      <c r="U186" s="114"/>
      <c r="V186" s="114"/>
      <c r="W186" s="114"/>
      <c r="X186" s="114"/>
      <c r="Y186" s="114"/>
      <c r="Z186" s="114"/>
      <c r="AA186" s="114"/>
      <c r="AB186" s="114"/>
      <c r="AC186" s="114"/>
      <c r="AD186" s="90">
        <v>0</v>
      </c>
    </row>
    <row r="187" spans="1:30" ht="25.5">
      <c r="A187" s="120">
        <v>1</v>
      </c>
      <c r="B187" s="119" t="s">
        <v>536</v>
      </c>
      <c r="C187" s="131">
        <v>130000</v>
      </c>
      <c r="D187" s="130"/>
      <c r="E187" s="130"/>
      <c r="F187" s="130"/>
      <c r="G187" s="130"/>
      <c r="H187" s="130">
        <v>130000</v>
      </c>
      <c r="I187" s="131">
        <v>130000</v>
      </c>
      <c r="J187" s="130"/>
      <c r="K187" s="130"/>
      <c r="L187" s="130"/>
      <c r="M187" s="124"/>
      <c r="N187" s="130">
        <v>130000</v>
      </c>
      <c r="O187" s="151" t="s">
        <v>535</v>
      </c>
      <c r="P187" s="128">
        <v>130000</v>
      </c>
      <c r="Q187" s="128">
        <v>130000</v>
      </c>
      <c r="R187" s="128"/>
      <c r="S187" s="128"/>
      <c r="T187" s="128"/>
      <c r="U187" s="128"/>
      <c r="V187" s="128"/>
      <c r="W187" s="128"/>
      <c r="X187" s="128"/>
      <c r="Y187" s="128"/>
      <c r="Z187" s="128"/>
      <c r="AA187" s="128"/>
      <c r="AB187" s="128"/>
      <c r="AC187" s="128"/>
      <c r="AD187" s="90">
        <v>0</v>
      </c>
    </row>
    <row r="188" spans="1:30" ht="25.5">
      <c r="A188" s="120">
        <v>2</v>
      </c>
      <c r="B188" s="119" t="s">
        <v>534</v>
      </c>
      <c r="C188" s="131">
        <v>20460</v>
      </c>
      <c r="D188" s="130"/>
      <c r="E188" s="130"/>
      <c r="F188" s="130"/>
      <c r="G188" s="130"/>
      <c r="H188" s="130">
        <v>20460</v>
      </c>
      <c r="I188" s="131">
        <v>22460</v>
      </c>
      <c r="J188" s="130"/>
      <c r="K188" s="130"/>
      <c r="L188" s="130"/>
      <c r="M188" s="124"/>
      <c r="N188" s="130">
        <v>22460</v>
      </c>
      <c r="O188" s="151"/>
      <c r="P188" s="128">
        <v>22460</v>
      </c>
      <c r="Q188" s="128">
        <v>22460</v>
      </c>
      <c r="R188" s="128"/>
      <c r="S188" s="128"/>
      <c r="T188" s="128"/>
      <c r="U188" s="128"/>
      <c r="V188" s="128"/>
      <c r="W188" s="128"/>
      <c r="X188" s="128"/>
      <c r="Y188" s="128"/>
      <c r="Z188" s="128"/>
      <c r="AA188" s="128"/>
      <c r="AB188" s="128"/>
      <c r="AC188" s="128"/>
      <c r="AD188" s="90">
        <v>0</v>
      </c>
    </row>
    <row r="189" spans="1:30">
      <c r="A189" s="133" t="s">
        <v>16</v>
      </c>
      <c r="B189" s="132" t="s">
        <v>533</v>
      </c>
      <c r="C189" s="131">
        <v>20000</v>
      </c>
      <c r="D189" s="130"/>
      <c r="E189" s="130"/>
      <c r="F189" s="130"/>
      <c r="G189" s="130"/>
      <c r="H189" s="130">
        <v>20000</v>
      </c>
      <c r="I189" s="131">
        <v>22000</v>
      </c>
      <c r="J189" s="130"/>
      <c r="K189" s="130"/>
      <c r="L189" s="130"/>
      <c r="M189" s="124"/>
      <c r="N189" s="130">
        <v>22000</v>
      </c>
      <c r="O189" s="151"/>
      <c r="P189" s="128">
        <v>22000</v>
      </c>
      <c r="Q189" s="128">
        <v>22000</v>
      </c>
      <c r="R189" s="128"/>
      <c r="S189" s="128"/>
      <c r="T189" s="128"/>
      <c r="U189" s="128"/>
      <c r="V189" s="128"/>
      <c r="W189" s="128"/>
      <c r="X189" s="128"/>
      <c r="Y189" s="128"/>
      <c r="Z189" s="128"/>
      <c r="AA189" s="128"/>
      <c r="AB189" s="128"/>
      <c r="AC189" s="128"/>
      <c r="AD189" s="90">
        <v>0</v>
      </c>
    </row>
    <row r="190" spans="1:30">
      <c r="A190" s="133" t="s">
        <v>16</v>
      </c>
      <c r="B190" s="132" t="s">
        <v>300</v>
      </c>
      <c r="C190" s="131">
        <v>460</v>
      </c>
      <c r="D190" s="130"/>
      <c r="E190" s="130"/>
      <c r="F190" s="130"/>
      <c r="G190" s="130"/>
      <c r="H190" s="130">
        <v>460</v>
      </c>
      <c r="I190" s="131">
        <v>460</v>
      </c>
      <c r="J190" s="130"/>
      <c r="K190" s="130"/>
      <c r="L190" s="130"/>
      <c r="M190" s="124"/>
      <c r="N190" s="130">
        <v>460</v>
      </c>
      <c r="O190" s="151"/>
      <c r="P190" s="128">
        <v>460</v>
      </c>
      <c r="Q190" s="128">
        <v>460</v>
      </c>
      <c r="R190" s="128"/>
      <c r="S190" s="128"/>
      <c r="T190" s="128"/>
      <c r="U190" s="128"/>
      <c r="V190" s="128"/>
      <c r="W190" s="128"/>
      <c r="X190" s="128"/>
      <c r="Y190" s="128"/>
      <c r="Z190" s="128"/>
      <c r="AA190" s="128"/>
      <c r="AB190" s="128"/>
      <c r="AC190" s="128"/>
      <c r="AD190" s="90">
        <v>0</v>
      </c>
    </row>
    <row r="191" spans="1:30">
      <c r="A191" s="120">
        <v>3</v>
      </c>
      <c r="B191" s="119" t="s">
        <v>532</v>
      </c>
      <c r="C191" s="131">
        <v>3000</v>
      </c>
      <c r="D191" s="130"/>
      <c r="E191" s="130"/>
      <c r="F191" s="130"/>
      <c r="G191" s="130"/>
      <c r="H191" s="130">
        <v>3000</v>
      </c>
      <c r="I191" s="131">
        <v>9540</v>
      </c>
      <c r="J191" s="130"/>
      <c r="K191" s="130"/>
      <c r="L191" s="130"/>
      <c r="M191" s="124"/>
      <c r="N191" s="130">
        <v>9540</v>
      </c>
      <c r="O191" s="151"/>
      <c r="P191" s="128">
        <v>9540</v>
      </c>
      <c r="Q191" s="128">
        <v>9540</v>
      </c>
      <c r="R191" s="128"/>
      <c r="S191" s="128"/>
      <c r="T191" s="128"/>
      <c r="U191" s="128"/>
      <c r="V191" s="128"/>
      <c r="W191" s="128"/>
      <c r="X191" s="128"/>
      <c r="Y191" s="128"/>
      <c r="Z191" s="128"/>
      <c r="AA191" s="128"/>
      <c r="AB191" s="128"/>
      <c r="AC191" s="128"/>
      <c r="AD191" s="90">
        <v>0</v>
      </c>
    </row>
    <row r="192" spans="1:30" ht="51" hidden="1">
      <c r="A192" s="120">
        <v>4</v>
      </c>
      <c r="B192" s="119" t="s">
        <v>531</v>
      </c>
      <c r="C192" s="131"/>
      <c r="D192" s="130"/>
      <c r="E192" s="130"/>
      <c r="F192" s="130"/>
      <c r="G192" s="130"/>
      <c r="H192" s="130"/>
      <c r="I192" s="131">
        <v>0</v>
      </c>
      <c r="J192" s="130"/>
      <c r="K192" s="130"/>
      <c r="L192" s="130"/>
      <c r="M192" s="124"/>
      <c r="N192" s="130">
        <v>0</v>
      </c>
      <c r="O192" s="151"/>
      <c r="P192" s="128">
        <v>0</v>
      </c>
      <c r="Q192" s="128">
        <v>0</v>
      </c>
      <c r="R192" s="128"/>
      <c r="S192" s="128"/>
      <c r="T192" s="128"/>
      <c r="U192" s="128"/>
      <c r="V192" s="128"/>
      <c r="W192" s="128"/>
      <c r="X192" s="128"/>
      <c r="Y192" s="128"/>
      <c r="Z192" s="128"/>
      <c r="AA192" s="128"/>
      <c r="AB192" s="128"/>
      <c r="AC192" s="128"/>
      <c r="AD192" s="90">
        <v>0</v>
      </c>
    </row>
    <row r="193" spans="1:30" s="113" customFormat="1">
      <c r="A193" s="120" t="s">
        <v>19</v>
      </c>
      <c r="B193" s="116" t="s">
        <v>530</v>
      </c>
      <c r="C193" s="118">
        <v>37000</v>
      </c>
      <c r="D193" s="116"/>
      <c r="E193" s="116"/>
      <c r="F193" s="116"/>
      <c r="G193" s="116"/>
      <c r="H193" s="118">
        <v>37000</v>
      </c>
      <c r="I193" s="118">
        <v>40000</v>
      </c>
      <c r="J193" s="116"/>
      <c r="K193" s="116"/>
      <c r="L193" s="116"/>
      <c r="M193" s="117"/>
      <c r="N193" s="118">
        <v>40000</v>
      </c>
      <c r="O193" s="115"/>
      <c r="P193" s="128">
        <v>40000</v>
      </c>
      <c r="Q193" s="114"/>
      <c r="R193" s="114">
        <v>40000</v>
      </c>
      <c r="S193" s="114"/>
      <c r="T193" s="114"/>
      <c r="U193" s="114"/>
      <c r="V193" s="114"/>
      <c r="W193" s="114"/>
      <c r="X193" s="114"/>
      <c r="Y193" s="114"/>
      <c r="Z193" s="114"/>
      <c r="AA193" s="114"/>
      <c r="AB193" s="114"/>
      <c r="AC193" s="114"/>
      <c r="AD193" s="90">
        <v>0</v>
      </c>
    </row>
    <row r="194" spans="1:30" ht="38.25">
      <c r="A194" s="120">
        <v>1</v>
      </c>
      <c r="B194" s="119" t="s">
        <v>529</v>
      </c>
      <c r="C194" s="131">
        <v>30800</v>
      </c>
      <c r="D194" s="130"/>
      <c r="E194" s="130"/>
      <c r="F194" s="130"/>
      <c r="G194" s="130"/>
      <c r="H194" s="130">
        <v>30800</v>
      </c>
      <c r="I194" s="131">
        <v>32000</v>
      </c>
      <c r="J194" s="130"/>
      <c r="K194" s="130"/>
      <c r="L194" s="130"/>
      <c r="M194" s="124"/>
      <c r="N194" s="130">
        <v>32000</v>
      </c>
      <c r="O194" s="151" t="s">
        <v>528</v>
      </c>
      <c r="P194" s="128">
        <v>32000</v>
      </c>
      <c r="Q194" s="128"/>
      <c r="R194" s="128">
        <v>32000</v>
      </c>
      <c r="S194" s="128"/>
      <c r="T194" s="128"/>
      <c r="U194" s="128"/>
      <c r="V194" s="128"/>
      <c r="W194" s="128"/>
      <c r="X194" s="128"/>
      <c r="Y194" s="128"/>
      <c r="Z194" s="128"/>
      <c r="AA194" s="128"/>
      <c r="AB194" s="128"/>
      <c r="AC194" s="128"/>
      <c r="AD194" s="90">
        <v>0</v>
      </c>
    </row>
    <row r="195" spans="1:30" ht="25.5">
      <c r="A195" s="120">
        <v>2</v>
      </c>
      <c r="B195" s="119" t="s">
        <v>527</v>
      </c>
      <c r="C195" s="131">
        <v>6200</v>
      </c>
      <c r="D195" s="130"/>
      <c r="E195" s="130"/>
      <c r="F195" s="130"/>
      <c r="G195" s="130"/>
      <c r="H195" s="130">
        <v>6200</v>
      </c>
      <c r="I195" s="131">
        <v>8000</v>
      </c>
      <c r="J195" s="130"/>
      <c r="K195" s="130"/>
      <c r="L195" s="130"/>
      <c r="M195" s="124"/>
      <c r="N195" s="130">
        <v>8000</v>
      </c>
      <c r="O195" s="151"/>
      <c r="P195" s="128">
        <v>8000</v>
      </c>
      <c r="Q195" s="128"/>
      <c r="R195" s="128">
        <v>8000</v>
      </c>
      <c r="S195" s="128"/>
      <c r="T195" s="128"/>
      <c r="U195" s="128"/>
      <c r="V195" s="128"/>
      <c r="W195" s="128"/>
      <c r="X195" s="128"/>
      <c r="Y195" s="128"/>
      <c r="Z195" s="128"/>
      <c r="AA195" s="128"/>
      <c r="AB195" s="128"/>
      <c r="AC195" s="128"/>
      <c r="AD195" s="90">
        <v>0</v>
      </c>
    </row>
    <row r="196" spans="1:30" s="113" customFormat="1" ht="25.5">
      <c r="A196" s="120" t="s">
        <v>23</v>
      </c>
      <c r="B196" s="116" t="s">
        <v>526</v>
      </c>
      <c r="C196" s="116">
        <v>1224553</v>
      </c>
      <c r="D196" s="116">
        <v>0</v>
      </c>
      <c r="E196" s="116">
        <v>0</v>
      </c>
      <c r="F196" s="116">
        <v>0</v>
      </c>
      <c r="G196" s="116">
        <v>0</v>
      </c>
      <c r="H196" s="116">
        <v>1224553</v>
      </c>
      <c r="I196" s="116">
        <v>1070656</v>
      </c>
      <c r="J196" s="116">
        <v>0</v>
      </c>
      <c r="K196" s="116">
        <v>0</v>
      </c>
      <c r="L196" s="116">
        <v>0</v>
      </c>
      <c r="M196" s="116">
        <v>0</v>
      </c>
      <c r="N196" s="116">
        <v>1070656</v>
      </c>
      <c r="O196" s="116"/>
      <c r="P196" s="116">
        <v>1226799</v>
      </c>
      <c r="Q196" s="116">
        <v>0</v>
      </c>
      <c r="R196" s="116">
        <v>0</v>
      </c>
      <c r="S196" s="116">
        <v>1226799</v>
      </c>
      <c r="T196" s="116">
        <v>0</v>
      </c>
      <c r="U196" s="116">
        <v>0</v>
      </c>
      <c r="V196" s="116">
        <v>0</v>
      </c>
      <c r="W196" s="116">
        <v>0</v>
      </c>
      <c r="X196" s="116">
        <v>0</v>
      </c>
      <c r="Y196" s="116">
        <v>0</v>
      </c>
      <c r="Z196" s="116">
        <v>0</v>
      </c>
      <c r="AA196" s="116">
        <v>0</v>
      </c>
      <c r="AB196" s="116">
        <v>0</v>
      </c>
      <c r="AC196" s="116">
        <v>0</v>
      </c>
      <c r="AD196" s="90">
        <v>0</v>
      </c>
    </row>
    <row r="197" spans="1:30" s="98" customFormat="1">
      <c r="A197" s="106">
        <v>1</v>
      </c>
      <c r="B197" s="121" t="s">
        <v>525</v>
      </c>
      <c r="C197" s="104">
        <v>58000</v>
      </c>
      <c r="D197" s="103"/>
      <c r="E197" s="103"/>
      <c r="F197" s="103"/>
      <c r="G197" s="103"/>
      <c r="H197" s="103">
        <v>58000</v>
      </c>
      <c r="I197" s="104">
        <v>75776</v>
      </c>
      <c r="J197" s="103"/>
      <c r="K197" s="103"/>
      <c r="L197" s="103"/>
      <c r="M197" s="117"/>
      <c r="N197" s="103">
        <v>75776</v>
      </c>
      <c r="O197" s="100" t="s">
        <v>253</v>
      </c>
      <c r="P197" s="99">
        <v>73776</v>
      </c>
      <c r="Q197" s="99"/>
      <c r="R197" s="99"/>
      <c r="S197" s="99">
        <v>73776</v>
      </c>
      <c r="T197" s="99"/>
      <c r="U197" s="99"/>
      <c r="V197" s="99"/>
      <c r="W197" s="99"/>
      <c r="X197" s="99"/>
      <c r="Y197" s="99"/>
      <c r="Z197" s="99"/>
      <c r="AA197" s="99"/>
      <c r="AB197" s="99"/>
      <c r="AC197" s="99"/>
      <c r="AD197" s="90">
        <v>0</v>
      </c>
    </row>
    <row r="198" spans="1:30" s="89" customFormat="1" ht="15.75" hidden="1" customHeight="1">
      <c r="A198" s="127" t="s">
        <v>16</v>
      </c>
      <c r="B198" s="138" t="s">
        <v>524</v>
      </c>
      <c r="C198" s="95">
        <v>3700</v>
      </c>
      <c r="D198" s="125"/>
      <c r="E198" s="125"/>
      <c r="F198" s="125"/>
      <c r="G198" s="125"/>
      <c r="H198" s="125">
        <v>3700</v>
      </c>
      <c r="I198" s="95">
        <v>3500</v>
      </c>
      <c r="J198" s="125"/>
      <c r="K198" s="125"/>
      <c r="L198" s="125"/>
      <c r="M198" s="124"/>
      <c r="N198" s="125">
        <v>3500</v>
      </c>
      <c r="O198" s="122"/>
      <c r="P198" s="91">
        <v>3500</v>
      </c>
      <c r="Q198" s="91"/>
      <c r="R198" s="91"/>
      <c r="S198" s="91">
        <v>3500</v>
      </c>
      <c r="T198" s="91"/>
      <c r="U198" s="91"/>
      <c r="V198" s="91"/>
      <c r="W198" s="91"/>
      <c r="X198" s="91"/>
      <c r="Y198" s="91"/>
      <c r="Z198" s="91"/>
      <c r="AA198" s="91"/>
      <c r="AB198" s="91"/>
      <c r="AC198" s="91"/>
      <c r="AD198" s="90">
        <v>0</v>
      </c>
    </row>
    <row r="199" spans="1:30" s="89" customFormat="1" ht="51" hidden="1">
      <c r="A199" s="127" t="s">
        <v>16</v>
      </c>
      <c r="B199" s="138" t="s">
        <v>523</v>
      </c>
      <c r="C199" s="95">
        <v>25000</v>
      </c>
      <c r="D199" s="125"/>
      <c r="E199" s="125"/>
      <c r="F199" s="125"/>
      <c r="G199" s="125"/>
      <c r="H199" s="125">
        <v>25000</v>
      </c>
      <c r="I199" s="95">
        <v>31000</v>
      </c>
      <c r="J199" s="125"/>
      <c r="K199" s="125"/>
      <c r="L199" s="125"/>
      <c r="M199" s="124"/>
      <c r="N199" s="125">
        <v>31000</v>
      </c>
      <c r="O199" s="122"/>
      <c r="P199" s="91">
        <v>31000</v>
      </c>
      <c r="Q199" s="91"/>
      <c r="R199" s="91"/>
      <c r="S199" s="91">
        <v>31000</v>
      </c>
      <c r="T199" s="91"/>
      <c r="U199" s="91"/>
      <c r="V199" s="91"/>
      <c r="W199" s="91"/>
      <c r="X199" s="91"/>
      <c r="Y199" s="91"/>
      <c r="Z199" s="91"/>
      <c r="AA199" s="91"/>
      <c r="AB199" s="91"/>
      <c r="AC199" s="91"/>
      <c r="AD199" s="90">
        <v>0</v>
      </c>
    </row>
    <row r="200" spans="1:30" s="89" customFormat="1" ht="18" hidden="1" customHeight="1">
      <c r="A200" s="127" t="s">
        <v>16</v>
      </c>
      <c r="B200" s="138" t="s">
        <v>522</v>
      </c>
      <c r="C200" s="95">
        <v>5500</v>
      </c>
      <c r="D200" s="125"/>
      <c r="E200" s="125"/>
      <c r="F200" s="125"/>
      <c r="G200" s="125"/>
      <c r="H200" s="125">
        <v>5500</v>
      </c>
      <c r="I200" s="95">
        <v>5000</v>
      </c>
      <c r="J200" s="125"/>
      <c r="K200" s="125"/>
      <c r="L200" s="125"/>
      <c r="M200" s="124"/>
      <c r="N200" s="125">
        <v>5000</v>
      </c>
      <c r="O200" s="122"/>
      <c r="P200" s="91">
        <v>5000</v>
      </c>
      <c r="Q200" s="91"/>
      <c r="R200" s="91"/>
      <c r="S200" s="91">
        <v>5000</v>
      </c>
      <c r="T200" s="91"/>
      <c r="U200" s="91"/>
      <c r="V200" s="91"/>
      <c r="W200" s="91"/>
      <c r="X200" s="91"/>
      <c r="Y200" s="91"/>
      <c r="Z200" s="91"/>
      <c r="AA200" s="91"/>
      <c r="AB200" s="91"/>
      <c r="AC200" s="91"/>
      <c r="AD200" s="90">
        <v>0</v>
      </c>
    </row>
    <row r="201" spans="1:30" s="89" customFormat="1" ht="38.25" hidden="1">
      <c r="A201" s="127" t="s">
        <v>16</v>
      </c>
      <c r="B201" s="138" t="s">
        <v>521</v>
      </c>
      <c r="C201" s="95">
        <v>8200</v>
      </c>
      <c r="D201" s="125"/>
      <c r="E201" s="125"/>
      <c r="F201" s="125"/>
      <c r="G201" s="125"/>
      <c r="H201" s="125">
        <v>8200</v>
      </c>
      <c r="I201" s="95">
        <v>7200</v>
      </c>
      <c r="J201" s="125"/>
      <c r="K201" s="125"/>
      <c r="L201" s="125"/>
      <c r="M201" s="124"/>
      <c r="N201" s="125">
        <v>7200</v>
      </c>
      <c r="O201" s="122"/>
      <c r="P201" s="91">
        <v>7200</v>
      </c>
      <c r="Q201" s="91"/>
      <c r="R201" s="91"/>
      <c r="S201" s="91">
        <v>7200</v>
      </c>
      <c r="T201" s="91"/>
      <c r="U201" s="91"/>
      <c r="V201" s="91"/>
      <c r="W201" s="91"/>
      <c r="X201" s="91"/>
      <c r="Y201" s="91"/>
      <c r="Z201" s="91"/>
      <c r="AA201" s="91"/>
      <c r="AB201" s="91"/>
      <c r="AC201" s="91"/>
      <c r="AD201" s="90">
        <v>0</v>
      </c>
    </row>
    <row r="202" spans="1:30" s="89" customFormat="1" hidden="1">
      <c r="A202" s="127" t="s">
        <v>16</v>
      </c>
      <c r="B202" s="138" t="s">
        <v>520</v>
      </c>
      <c r="C202" s="95">
        <v>1000</v>
      </c>
      <c r="D202" s="91"/>
      <c r="E202" s="91"/>
      <c r="F202" s="91"/>
      <c r="G202" s="125"/>
      <c r="H202" s="125">
        <v>1000</v>
      </c>
      <c r="I202" s="95">
        <v>1700</v>
      </c>
      <c r="J202" s="91"/>
      <c r="K202" s="91"/>
      <c r="L202" s="91"/>
      <c r="M202" s="124"/>
      <c r="N202" s="125">
        <v>1700</v>
      </c>
      <c r="O202" s="122"/>
      <c r="P202" s="91">
        <v>1700</v>
      </c>
      <c r="Q202" s="91"/>
      <c r="R202" s="91"/>
      <c r="S202" s="91">
        <v>1700</v>
      </c>
      <c r="T202" s="91"/>
      <c r="U202" s="91"/>
      <c r="V202" s="91"/>
      <c r="W202" s="91"/>
      <c r="X202" s="91"/>
      <c r="Y202" s="91"/>
      <c r="Z202" s="91"/>
      <c r="AA202" s="91"/>
      <c r="AB202" s="91"/>
      <c r="AC202" s="91"/>
      <c r="AD202" s="90">
        <v>0</v>
      </c>
    </row>
    <row r="203" spans="1:30" s="89" customFormat="1" hidden="1">
      <c r="A203" s="127" t="s">
        <v>16</v>
      </c>
      <c r="B203" s="138" t="s">
        <v>519</v>
      </c>
      <c r="C203" s="95">
        <v>4600</v>
      </c>
      <c r="D203" s="91"/>
      <c r="E203" s="91"/>
      <c r="F203" s="91"/>
      <c r="G203" s="125"/>
      <c r="H203" s="125">
        <v>4600</v>
      </c>
      <c r="I203" s="95">
        <v>4400</v>
      </c>
      <c r="J203" s="91"/>
      <c r="K203" s="91"/>
      <c r="L203" s="91"/>
      <c r="M203" s="124"/>
      <c r="N203" s="125">
        <v>4400</v>
      </c>
      <c r="O203" s="122"/>
      <c r="P203" s="91">
        <v>4400</v>
      </c>
      <c r="Q203" s="91"/>
      <c r="R203" s="91"/>
      <c r="S203" s="91">
        <v>4400</v>
      </c>
      <c r="T203" s="91"/>
      <c r="U203" s="91"/>
      <c r="V203" s="91"/>
      <c r="W203" s="91"/>
      <c r="X203" s="91"/>
      <c r="Y203" s="91"/>
      <c r="Z203" s="91"/>
      <c r="AA203" s="91"/>
      <c r="AB203" s="91"/>
      <c r="AC203" s="91"/>
      <c r="AD203" s="90">
        <v>0</v>
      </c>
    </row>
    <row r="204" spans="1:30" s="89" customFormat="1" hidden="1">
      <c r="A204" s="127" t="s">
        <v>16</v>
      </c>
      <c r="B204" s="138" t="s">
        <v>518</v>
      </c>
      <c r="C204" s="95">
        <v>10000</v>
      </c>
      <c r="D204" s="91"/>
      <c r="E204" s="91"/>
      <c r="F204" s="91"/>
      <c r="G204" s="125"/>
      <c r="H204" s="125">
        <v>10000</v>
      </c>
      <c r="I204" s="95">
        <v>7976</v>
      </c>
      <c r="J204" s="91"/>
      <c r="K204" s="91"/>
      <c r="L204" s="91"/>
      <c r="M204" s="124"/>
      <c r="N204" s="125">
        <v>7976</v>
      </c>
      <c r="O204" s="122"/>
      <c r="P204" s="91">
        <v>7976</v>
      </c>
      <c r="Q204" s="91"/>
      <c r="R204" s="91"/>
      <c r="S204" s="91">
        <v>7976</v>
      </c>
      <c r="T204" s="91"/>
      <c r="U204" s="91"/>
      <c r="V204" s="91"/>
      <c r="W204" s="91"/>
      <c r="X204" s="91"/>
      <c r="Y204" s="91"/>
      <c r="Z204" s="91"/>
      <c r="AA204" s="91"/>
      <c r="AB204" s="91"/>
      <c r="AC204" s="91"/>
      <c r="AD204" s="90">
        <v>0</v>
      </c>
    </row>
    <row r="205" spans="1:30" s="89" customFormat="1" ht="25.5" hidden="1">
      <c r="A205" s="127" t="s">
        <v>16</v>
      </c>
      <c r="B205" s="138" t="s">
        <v>517</v>
      </c>
      <c r="C205" s="95"/>
      <c r="D205" s="91"/>
      <c r="E205" s="91"/>
      <c r="F205" s="91"/>
      <c r="G205" s="125"/>
      <c r="H205" s="125"/>
      <c r="I205" s="95">
        <v>10000</v>
      </c>
      <c r="J205" s="91"/>
      <c r="K205" s="91"/>
      <c r="L205" s="91"/>
      <c r="M205" s="124"/>
      <c r="N205" s="125">
        <v>10000</v>
      </c>
      <c r="O205" s="122"/>
      <c r="P205" s="91">
        <v>8000</v>
      </c>
      <c r="Q205" s="91"/>
      <c r="R205" s="91"/>
      <c r="S205" s="91">
        <v>8000</v>
      </c>
      <c r="T205" s="91"/>
      <c r="U205" s="91"/>
      <c r="V205" s="91"/>
      <c r="W205" s="91"/>
      <c r="X205" s="91"/>
      <c r="Y205" s="91"/>
      <c r="Z205" s="91"/>
      <c r="AA205" s="91"/>
      <c r="AB205" s="91"/>
      <c r="AC205" s="91"/>
      <c r="AD205" s="90">
        <v>0</v>
      </c>
    </row>
    <row r="206" spans="1:30" s="89" customFormat="1" hidden="1">
      <c r="A206" s="127" t="s">
        <v>16</v>
      </c>
      <c r="B206" s="138" t="s">
        <v>516</v>
      </c>
      <c r="C206" s="95"/>
      <c r="D206" s="91"/>
      <c r="E206" s="91"/>
      <c r="F206" s="91"/>
      <c r="G206" s="125"/>
      <c r="H206" s="125"/>
      <c r="I206" s="95">
        <v>5000</v>
      </c>
      <c r="J206" s="91"/>
      <c r="K206" s="91"/>
      <c r="L206" s="91"/>
      <c r="M206" s="124"/>
      <c r="N206" s="125">
        <v>5000</v>
      </c>
      <c r="O206" s="122"/>
      <c r="P206" s="91">
        <v>5000</v>
      </c>
      <c r="Q206" s="91"/>
      <c r="R206" s="91"/>
      <c r="S206" s="91">
        <v>5000</v>
      </c>
      <c r="T206" s="91"/>
      <c r="U206" s="91"/>
      <c r="V206" s="91"/>
      <c r="W206" s="91"/>
      <c r="X206" s="91"/>
      <c r="Y206" s="91"/>
      <c r="Z206" s="91"/>
      <c r="AA206" s="91"/>
      <c r="AB206" s="91"/>
      <c r="AC206" s="91"/>
      <c r="AD206" s="90">
        <v>0</v>
      </c>
    </row>
    <row r="207" spans="1:30" s="98" customFormat="1" ht="25.5">
      <c r="A207" s="106">
        <v>2</v>
      </c>
      <c r="B207" s="121" t="s">
        <v>515</v>
      </c>
      <c r="C207" s="104">
        <v>40000</v>
      </c>
      <c r="D207" s="103"/>
      <c r="E207" s="103"/>
      <c r="F207" s="103"/>
      <c r="G207" s="103"/>
      <c r="H207" s="103">
        <v>40000</v>
      </c>
      <c r="I207" s="104">
        <v>40000</v>
      </c>
      <c r="J207" s="103"/>
      <c r="K207" s="103"/>
      <c r="L207" s="103"/>
      <c r="M207" s="117"/>
      <c r="N207" s="103">
        <v>40000</v>
      </c>
      <c r="O207" s="100" t="s">
        <v>508</v>
      </c>
      <c r="P207" s="99">
        <v>40000</v>
      </c>
      <c r="Q207" s="99"/>
      <c r="R207" s="99"/>
      <c r="S207" s="99">
        <v>40000</v>
      </c>
      <c r="T207" s="99"/>
      <c r="U207" s="99"/>
      <c r="V207" s="99"/>
      <c r="W207" s="99"/>
      <c r="X207" s="99"/>
      <c r="Y207" s="99"/>
      <c r="Z207" s="99"/>
      <c r="AA207" s="99"/>
      <c r="AB207" s="99"/>
      <c r="AC207" s="99"/>
      <c r="AD207" s="90">
        <v>0</v>
      </c>
    </row>
    <row r="208" spans="1:30" s="98" customFormat="1" ht="38.25">
      <c r="A208" s="106">
        <v>3</v>
      </c>
      <c r="B208" s="121" t="s">
        <v>514</v>
      </c>
      <c r="C208" s="104">
        <v>1000000</v>
      </c>
      <c r="D208" s="103"/>
      <c r="E208" s="103"/>
      <c r="F208" s="103"/>
      <c r="G208" s="103"/>
      <c r="H208" s="103">
        <v>1000000</v>
      </c>
      <c r="I208" s="104">
        <v>780000</v>
      </c>
      <c r="J208" s="103"/>
      <c r="K208" s="103"/>
      <c r="L208" s="103"/>
      <c r="M208" s="117"/>
      <c r="N208" s="103">
        <v>780000</v>
      </c>
      <c r="O208" s="100"/>
      <c r="P208" s="99">
        <v>780000</v>
      </c>
      <c r="Q208" s="99"/>
      <c r="R208" s="99"/>
      <c r="S208" s="99">
        <v>780000</v>
      </c>
      <c r="T208" s="99"/>
      <c r="U208" s="99"/>
      <c r="V208" s="99"/>
      <c r="W208" s="99"/>
      <c r="X208" s="99"/>
      <c r="Y208" s="99"/>
      <c r="Z208" s="99"/>
      <c r="AA208" s="99"/>
      <c r="AB208" s="99"/>
      <c r="AC208" s="99"/>
      <c r="AD208" s="90">
        <v>0</v>
      </c>
    </row>
    <row r="209" spans="1:30" s="98" customFormat="1">
      <c r="A209" s="106"/>
      <c r="B209" s="121" t="s">
        <v>146</v>
      </c>
      <c r="C209" s="104"/>
      <c r="D209" s="103"/>
      <c r="E209" s="103"/>
      <c r="F209" s="103"/>
      <c r="G209" s="103"/>
      <c r="H209" s="103"/>
      <c r="I209" s="104"/>
      <c r="J209" s="103"/>
      <c r="K209" s="103"/>
      <c r="L209" s="103"/>
      <c r="M209" s="117"/>
      <c r="N209" s="103"/>
      <c r="O209" s="100"/>
      <c r="P209" s="99"/>
      <c r="Q209" s="99"/>
      <c r="R209" s="99"/>
      <c r="S209" s="99"/>
      <c r="T209" s="99"/>
      <c r="U209" s="99"/>
      <c r="V209" s="99"/>
      <c r="W209" s="99"/>
      <c r="X209" s="99"/>
      <c r="Y209" s="99"/>
      <c r="Z209" s="99"/>
      <c r="AA209" s="99"/>
      <c r="AB209" s="99"/>
      <c r="AC209" s="99"/>
      <c r="AD209" s="90"/>
    </row>
    <row r="210" spans="1:30" s="89" customFormat="1" hidden="1">
      <c r="A210" s="127"/>
      <c r="B210" s="138" t="s">
        <v>513</v>
      </c>
      <c r="C210" s="95">
        <v>436897</v>
      </c>
      <c r="D210" s="125"/>
      <c r="E210" s="125"/>
      <c r="F210" s="125"/>
      <c r="G210" s="125"/>
      <c r="H210" s="125">
        <v>436897</v>
      </c>
      <c r="I210" s="125">
        <v>245111</v>
      </c>
      <c r="J210" s="125"/>
      <c r="K210" s="125"/>
      <c r="L210" s="125"/>
      <c r="M210" s="124"/>
      <c r="N210" s="125">
        <v>245111</v>
      </c>
      <c r="O210" s="122"/>
      <c r="P210" s="91">
        <v>245111</v>
      </c>
      <c r="Q210" s="91"/>
      <c r="R210" s="91"/>
      <c r="S210" s="125">
        <v>245111</v>
      </c>
      <c r="T210" s="91"/>
      <c r="U210" s="91"/>
      <c r="V210" s="91"/>
      <c r="W210" s="91"/>
      <c r="X210" s="91"/>
      <c r="Y210" s="91"/>
      <c r="Z210" s="91"/>
      <c r="AA210" s="91"/>
      <c r="AB210" s="91"/>
      <c r="AC210" s="91"/>
      <c r="AD210" s="90">
        <v>0</v>
      </c>
    </row>
    <row r="211" spans="1:30" s="139" customFormat="1" ht="51">
      <c r="A211" s="97"/>
      <c r="B211" s="96" t="s">
        <v>512</v>
      </c>
      <c r="C211" s="142"/>
      <c r="D211" s="93"/>
      <c r="E211" s="93"/>
      <c r="F211" s="93"/>
      <c r="G211" s="93"/>
      <c r="H211" s="93"/>
      <c r="I211" s="142">
        <v>38288</v>
      </c>
      <c r="J211" s="93"/>
      <c r="K211" s="93"/>
      <c r="L211" s="93"/>
      <c r="M211" s="134"/>
      <c r="N211" s="93">
        <v>38288</v>
      </c>
      <c r="O211" s="1088" t="s">
        <v>511</v>
      </c>
      <c r="P211" s="140">
        <v>38288</v>
      </c>
      <c r="Q211" s="140"/>
      <c r="R211" s="140"/>
      <c r="S211" s="140">
        <v>38288</v>
      </c>
      <c r="T211" s="140"/>
      <c r="U211" s="140"/>
      <c r="V211" s="140"/>
      <c r="W211" s="140"/>
      <c r="X211" s="140"/>
      <c r="Y211" s="140"/>
      <c r="Z211" s="140"/>
      <c r="AA211" s="140"/>
      <c r="AB211" s="140"/>
      <c r="AC211" s="140"/>
      <c r="AD211" s="90">
        <v>0</v>
      </c>
    </row>
    <row r="212" spans="1:30" s="139" customFormat="1" ht="63.75">
      <c r="A212" s="97"/>
      <c r="B212" s="96" t="s">
        <v>510</v>
      </c>
      <c r="C212" s="142"/>
      <c r="D212" s="93"/>
      <c r="E212" s="93"/>
      <c r="F212" s="93"/>
      <c r="G212" s="93"/>
      <c r="H212" s="93"/>
      <c r="I212" s="142">
        <v>62014</v>
      </c>
      <c r="J212" s="93"/>
      <c r="K212" s="93"/>
      <c r="L212" s="93"/>
      <c r="M212" s="134"/>
      <c r="N212" s="93">
        <v>62014</v>
      </c>
      <c r="O212" s="1089"/>
      <c r="P212" s="140">
        <v>62014</v>
      </c>
      <c r="Q212" s="140"/>
      <c r="R212" s="140"/>
      <c r="S212" s="140">
        <v>62014</v>
      </c>
      <c r="T212" s="140"/>
      <c r="U212" s="140"/>
      <c r="V212" s="140"/>
      <c r="W212" s="140"/>
      <c r="X212" s="140"/>
      <c r="Y212" s="140"/>
      <c r="Z212" s="140"/>
      <c r="AA212" s="140"/>
      <c r="AB212" s="140"/>
      <c r="AC212" s="140"/>
      <c r="AD212" s="90">
        <v>0</v>
      </c>
    </row>
    <row r="213" spans="1:30" s="139" customFormat="1" ht="63.75">
      <c r="A213" s="97"/>
      <c r="B213" s="144" t="s">
        <v>509</v>
      </c>
      <c r="C213" s="142"/>
      <c r="D213" s="93"/>
      <c r="E213" s="93"/>
      <c r="F213" s="93"/>
      <c r="G213" s="93"/>
      <c r="H213" s="93"/>
      <c r="I213" s="142">
        <v>23766</v>
      </c>
      <c r="J213" s="93"/>
      <c r="K213" s="93"/>
      <c r="L213" s="93"/>
      <c r="M213" s="134"/>
      <c r="N213" s="93">
        <v>23766</v>
      </c>
      <c r="O213" s="1088" t="s">
        <v>508</v>
      </c>
      <c r="P213" s="140">
        <v>23766</v>
      </c>
      <c r="Q213" s="140"/>
      <c r="R213" s="140"/>
      <c r="S213" s="140">
        <v>23766</v>
      </c>
      <c r="T213" s="140"/>
      <c r="U213" s="140"/>
      <c r="V213" s="140"/>
      <c r="W213" s="140"/>
      <c r="X213" s="140"/>
      <c r="Y213" s="140"/>
      <c r="Z213" s="140"/>
      <c r="AA213" s="140"/>
      <c r="AB213" s="140"/>
      <c r="AC213" s="140"/>
      <c r="AD213" s="90"/>
    </row>
    <row r="214" spans="1:30" s="139" customFormat="1" ht="102">
      <c r="A214" s="97"/>
      <c r="B214" s="144" t="s">
        <v>507</v>
      </c>
      <c r="C214" s="142"/>
      <c r="D214" s="93"/>
      <c r="E214" s="93"/>
      <c r="F214" s="93"/>
      <c r="G214" s="93"/>
      <c r="H214" s="93"/>
      <c r="I214" s="142">
        <v>60327</v>
      </c>
      <c r="J214" s="93"/>
      <c r="K214" s="93"/>
      <c r="L214" s="93"/>
      <c r="M214" s="134"/>
      <c r="N214" s="93">
        <v>60327</v>
      </c>
      <c r="O214" s="1090"/>
      <c r="P214" s="140">
        <v>60327</v>
      </c>
      <c r="Q214" s="140"/>
      <c r="R214" s="140"/>
      <c r="S214" s="140">
        <v>60327</v>
      </c>
      <c r="T214" s="140"/>
      <c r="U214" s="140"/>
      <c r="V214" s="140"/>
      <c r="W214" s="140"/>
      <c r="X214" s="140"/>
      <c r="Y214" s="140"/>
      <c r="Z214" s="140"/>
      <c r="AA214" s="140"/>
      <c r="AB214" s="140"/>
      <c r="AC214" s="140"/>
      <c r="AD214" s="90"/>
    </row>
    <row r="215" spans="1:30" s="139" customFormat="1" ht="76.5">
      <c r="A215" s="97"/>
      <c r="B215" s="144" t="s">
        <v>506</v>
      </c>
      <c r="C215" s="142"/>
      <c r="D215" s="93"/>
      <c r="E215" s="93"/>
      <c r="F215" s="93"/>
      <c r="G215" s="93"/>
      <c r="H215" s="93"/>
      <c r="I215" s="142">
        <v>39599</v>
      </c>
      <c r="J215" s="93"/>
      <c r="K215" s="93"/>
      <c r="L215" s="93"/>
      <c r="M215" s="134"/>
      <c r="N215" s="93">
        <v>39599</v>
      </c>
      <c r="O215" s="1090"/>
      <c r="P215" s="140">
        <v>39599</v>
      </c>
      <c r="Q215" s="140"/>
      <c r="R215" s="140"/>
      <c r="S215" s="140">
        <v>39599</v>
      </c>
      <c r="T215" s="140"/>
      <c r="U215" s="140"/>
      <c r="V215" s="140"/>
      <c r="W215" s="140"/>
      <c r="X215" s="140"/>
      <c r="Y215" s="140"/>
      <c r="Z215" s="140"/>
      <c r="AA215" s="140"/>
      <c r="AB215" s="140"/>
      <c r="AC215" s="140"/>
      <c r="AD215" s="90"/>
    </row>
    <row r="216" spans="1:30" s="139" customFormat="1" ht="51">
      <c r="A216" s="97"/>
      <c r="B216" s="144" t="s">
        <v>505</v>
      </c>
      <c r="C216" s="142"/>
      <c r="D216" s="93"/>
      <c r="E216" s="93"/>
      <c r="F216" s="93"/>
      <c r="G216" s="93"/>
      <c r="H216" s="93"/>
      <c r="I216" s="142">
        <v>17796</v>
      </c>
      <c r="J216" s="93"/>
      <c r="K216" s="93"/>
      <c r="L216" s="93"/>
      <c r="M216" s="134"/>
      <c r="N216" s="93">
        <v>17796</v>
      </c>
      <c r="O216" s="1090"/>
      <c r="P216" s="140">
        <v>17796</v>
      </c>
      <c r="Q216" s="140"/>
      <c r="R216" s="140"/>
      <c r="S216" s="140">
        <v>17796</v>
      </c>
      <c r="T216" s="140"/>
      <c r="U216" s="140"/>
      <c r="V216" s="140"/>
      <c r="W216" s="140"/>
      <c r="X216" s="140"/>
      <c r="Y216" s="140"/>
      <c r="Z216" s="140"/>
      <c r="AA216" s="140"/>
      <c r="AB216" s="140"/>
      <c r="AC216" s="140"/>
      <c r="AD216" s="90"/>
    </row>
    <row r="217" spans="1:30" s="139" customFormat="1" ht="76.5">
      <c r="A217" s="97"/>
      <c r="B217" s="144" t="s">
        <v>504</v>
      </c>
      <c r="C217" s="142"/>
      <c r="D217" s="93"/>
      <c r="E217" s="93"/>
      <c r="F217" s="93"/>
      <c r="G217" s="93"/>
      <c r="H217" s="93"/>
      <c r="I217" s="142">
        <v>3321</v>
      </c>
      <c r="J217" s="93"/>
      <c r="K217" s="93"/>
      <c r="L217" s="93"/>
      <c r="M217" s="134"/>
      <c r="N217" s="93">
        <v>3321</v>
      </c>
      <c r="O217" s="1089"/>
      <c r="P217" s="140">
        <v>3321</v>
      </c>
      <c r="Q217" s="140"/>
      <c r="R217" s="140"/>
      <c r="S217" s="140">
        <v>3321</v>
      </c>
      <c r="T217" s="140"/>
      <c r="U217" s="140"/>
      <c r="V217" s="140"/>
      <c r="W217" s="140"/>
      <c r="X217" s="140"/>
      <c r="Y217" s="140"/>
      <c r="Z217" s="140"/>
      <c r="AA217" s="140"/>
      <c r="AB217" s="140"/>
      <c r="AC217" s="140"/>
      <c r="AD217" s="90"/>
    </row>
    <row r="218" spans="1:30" s="89" customFormat="1" hidden="1">
      <c r="A218" s="127" t="s">
        <v>108</v>
      </c>
      <c r="B218" s="138" t="s">
        <v>503</v>
      </c>
      <c r="C218" s="95">
        <v>563103</v>
      </c>
      <c r="D218" s="125"/>
      <c r="E218" s="125"/>
      <c r="F218" s="125"/>
      <c r="G218" s="125"/>
      <c r="H218" s="125">
        <v>563103</v>
      </c>
      <c r="I218" s="95">
        <v>534889</v>
      </c>
      <c r="J218" s="125"/>
      <c r="K218" s="125"/>
      <c r="L218" s="125"/>
      <c r="M218" s="124"/>
      <c r="N218" s="125">
        <v>534889</v>
      </c>
      <c r="O218" s="122"/>
      <c r="P218" s="91">
        <v>534889</v>
      </c>
      <c r="Q218" s="91"/>
      <c r="R218" s="91"/>
      <c r="S218" s="91">
        <v>534889</v>
      </c>
      <c r="T218" s="91"/>
      <c r="U218" s="91"/>
      <c r="V218" s="91"/>
      <c r="W218" s="91"/>
      <c r="X218" s="91"/>
      <c r="Y218" s="91"/>
      <c r="Z218" s="91"/>
      <c r="AA218" s="91"/>
      <c r="AB218" s="91"/>
      <c r="AC218" s="91"/>
      <c r="AD218" s="90">
        <v>0</v>
      </c>
    </row>
    <row r="219" spans="1:30" s="98" customFormat="1">
      <c r="A219" s="106">
        <v>4</v>
      </c>
      <c r="B219" s="121" t="s">
        <v>502</v>
      </c>
      <c r="C219" s="104">
        <v>10000</v>
      </c>
      <c r="D219" s="103"/>
      <c r="E219" s="103"/>
      <c r="F219" s="103"/>
      <c r="G219" s="103"/>
      <c r="H219" s="103">
        <v>10000</v>
      </c>
      <c r="I219" s="104">
        <v>16631</v>
      </c>
      <c r="J219" s="103"/>
      <c r="K219" s="103"/>
      <c r="L219" s="103"/>
      <c r="M219" s="117"/>
      <c r="N219" s="103">
        <v>16631</v>
      </c>
      <c r="O219" s="100"/>
      <c r="P219" s="99">
        <v>10000</v>
      </c>
      <c r="Q219" s="99"/>
      <c r="R219" s="99"/>
      <c r="S219" s="99">
        <v>10000</v>
      </c>
      <c r="T219" s="99"/>
      <c r="U219" s="99"/>
      <c r="V219" s="99"/>
      <c r="W219" s="99"/>
      <c r="X219" s="99"/>
      <c r="Y219" s="99"/>
      <c r="Z219" s="99"/>
      <c r="AA219" s="99"/>
      <c r="AB219" s="99"/>
      <c r="AC219" s="99"/>
      <c r="AD219" s="90">
        <v>0</v>
      </c>
    </row>
    <row r="220" spans="1:30" s="98" customFormat="1" ht="38.25">
      <c r="A220" s="106">
        <v>5</v>
      </c>
      <c r="B220" s="170" t="s">
        <v>501</v>
      </c>
      <c r="C220" s="104">
        <v>50000</v>
      </c>
      <c r="D220" s="103"/>
      <c r="E220" s="103"/>
      <c r="F220" s="103"/>
      <c r="G220" s="103"/>
      <c r="H220" s="103">
        <v>50000</v>
      </c>
      <c r="I220" s="104">
        <v>50000</v>
      </c>
      <c r="J220" s="103"/>
      <c r="K220" s="103"/>
      <c r="L220" s="103"/>
      <c r="M220" s="117"/>
      <c r="N220" s="103">
        <v>50000</v>
      </c>
      <c r="O220" s="100" t="s">
        <v>493</v>
      </c>
      <c r="P220" s="99">
        <v>50000</v>
      </c>
      <c r="Q220" s="99"/>
      <c r="R220" s="99"/>
      <c r="S220" s="99">
        <v>50000</v>
      </c>
      <c r="T220" s="99"/>
      <c r="U220" s="99"/>
      <c r="V220" s="99"/>
      <c r="W220" s="99"/>
      <c r="X220" s="99"/>
      <c r="Y220" s="99"/>
      <c r="Z220" s="99"/>
      <c r="AA220" s="99"/>
      <c r="AB220" s="99"/>
      <c r="AC220" s="99"/>
      <c r="AD220" s="90">
        <v>0</v>
      </c>
    </row>
    <row r="221" spans="1:30" s="98" customFormat="1">
      <c r="A221" s="106">
        <v>6</v>
      </c>
      <c r="B221" s="170" t="s">
        <v>500</v>
      </c>
      <c r="C221" s="104">
        <v>4879</v>
      </c>
      <c r="D221" s="103"/>
      <c r="E221" s="103"/>
      <c r="F221" s="103"/>
      <c r="G221" s="103"/>
      <c r="H221" s="103">
        <v>4879</v>
      </c>
      <c r="I221" s="104">
        <v>2706</v>
      </c>
      <c r="J221" s="103"/>
      <c r="K221" s="103"/>
      <c r="L221" s="103"/>
      <c r="M221" s="117"/>
      <c r="N221" s="103">
        <v>2706</v>
      </c>
      <c r="O221" s="100" t="s">
        <v>491</v>
      </c>
      <c r="P221" s="99">
        <v>2706</v>
      </c>
      <c r="Q221" s="99"/>
      <c r="R221" s="99"/>
      <c r="S221" s="99">
        <v>2706</v>
      </c>
      <c r="T221" s="99"/>
      <c r="U221" s="99"/>
      <c r="V221" s="99"/>
      <c r="W221" s="99"/>
      <c r="X221" s="99"/>
      <c r="Y221" s="99"/>
      <c r="Z221" s="99"/>
      <c r="AA221" s="99"/>
      <c r="AB221" s="99"/>
      <c r="AC221" s="99"/>
      <c r="AD221" s="90">
        <v>0</v>
      </c>
    </row>
    <row r="222" spans="1:30" s="98" customFormat="1">
      <c r="A222" s="106">
        <v>7</v>
      </c>
      <c r="B222" s="170" t="s">
        <v>499</v>
      </c>
      <c r="C222" s="104"/>
      <c r="D222" s="103"/>
      <c r="E222" s="103"/>
      <c r="F222" s="103"/>
      <c r="G222" s="103"/>
      <c r="H222" s="103"/>
      <c r="I222" s="104">
        <v>2000</v>
      </c>
      <c r="J222" s="103"/>
      <c r="K222" s="103"/>
      <c r="L222" s="103"/>
      <c r="M222" s="117"/>
      <c r="N222" s="103">
        <v>2000</v>
      </c>
      <c r="O222" s="100" t="s">
        <v>491</v>
      </c>
      <c r="P222" s="99">
        <v>2000</v>
      </c>
      <c r="Q222" s="99"/>
      <c r="R222" s="99"/>
      <c r="S222" s="99">
        <v>2000</v>
      </c>
      <c r="T222" s="99"/>
      <c r="U222" s="99"/>
      <c r="V222" s="99"/>
      <c r="W222" s="99"/>
      <c r="X222" s="99"/>
      <c r="Y222" s="99"/>
      <c r="Z222" s="99"/>
      <c r="AA222" s="99"/>
      <c r="AB222" s="99"/>
      <c r="AC222" s="99"/>
      <c r="AD222" s="90">
        <v>0</v>
      </c>
    </row>
    <row r="223" spans="1:30" s="98" customFormat="1" ht="38.25">
      <c r="A223" s="106">
        <v>8</v>
      </c>
      <c r="B223" s="170" t="s">
        <v>498</v>
      </c>
      <c r="C223" s="104"/>
      <c r="D223" s="103"/>
      <c r="E223" s="103"/>
      <c r="F223" s="103"/>
      <c r="G223" s="103"/>
      <c r="H223" s="103"/>
      <c r="I223" s="104">
        <v>4300</v>
      </c>
      <c r="J223" s="103"/>
      <c r="K223" s="103"/>
      <c r="L223" s="103"/>
      <c r="M223" s="117"/>
      <c r="N223" s="103">
        <v>4300</v>
      </c>
      <c r="O223" s="100" t="s">
        <v>497</v>
      </c>
      <c r="P223" s="99">
        <v>4300</v>
      </c>
      <c r="Q223" s="99"/>
      <c r="R223" s="99"/>
      <c r="S223" s="99">
        <v>4300</v>
      </c>
      <c r="T223" s="99"/>
      <c r="U223" s="99"/>
      <c r="V223" s="99"/>
      <c r="W223" s="99"/>
      <c r="X223" s="99"/>
      <c r="Y223" s="99"/>
      <c r="Z223" s="99"/>
      <c r="AA223" s="99"/>
      <c r="AB223" s="99"/>
      <c r="AC223" s="99"/>
      <c r="AD223" s="90">
        <v>0</v>
      </c>
    </row>
    <row r="224" spans="1:30" s="98" customFormat="1">
      <c r="A224" s="106">
        <v>9</v>
      </c>
      <c r="B224" s="170" t="s">
        <v>496</v>
      </c>
      <c r="C224" s="104">
        <v>18901</v>
      </c>
      <c r="D224" s="103"/>
      <c r="E224" s="103"/>
      <c r="F224" s="103"/>
      <c r="G224" s="103"/>
      <c r="H224" s="103">
        <v>18901</v>
      </c>
      <c r="I224" s="104">
        <v>44821</v>
      </c>
      <c r="J224" s="103"/>
      <c r="K224" s="103"/>
      <c r="L224" s="103"/>
      <c r="M224" s="117"/>
      <c r="N224" s="103">
        <v>44821</v>
      </c>
      <c r="O224" s="100" t="s">
        <v>491</v>
      </c>
      <c r="P224" s="99">
        <v>44595</v>
      </c>
      <c r="Q224" s="99"/>
      <c r="R224" s="99"/>
      <c r="S224" s="99">
        <v>44595</v>
      </c>
      <c r="T224" s="99"/>
      <c r="U224" s="99"/>
      <c r="V224" s="99"/>
      <c r="W224" s="99"/>
      <c r="X224" s="99"/>
      <c r="Y224" s="99"/>
      <c r="Z224" s="99"/>
      <c r="AA224" s="99"/>
      <c r="AB224" s="99"/>
      <c r="AC224" s="99"/>
      <c r="AD224" s="90">
        <v>0</v>
      </c>
    </row>
    <row r="225" spans="1:30" s="98" customFormat="1" ht="63.75">
      <c r="A225" s="106">
        <v>10</v>
      </c>
      <c r="B225" s="170" t="s">
        <v>495</v>
      </c>
      <c r="C225" s="104"/>
      <c r="D225" s="103"/>
      <c r="E225" s="103"/>
      <c r="F225" s="103"/>
      <c r="G225" s="103"/>
      <c r="H225" s="103"/>
      <c r="I225" s="104">
        <v>12346</v>
      </c>
      <c r="J225" s="103"/>
      <c r="K225" s="103"/>
      <c r="L225" s="103"/>
      <c r="M225" s="117"/>
      <c r="N225" s="103">
        <v>12346</v>
      </c>
      <c r="O225" s="100" t="s">
        <v>491</v>
      </c>
      <c r="P225" s="99">
        <v>12346</v>
      </c>
      <c r="Q225" s="99"/>
      <c r="R225" s="99"/>
      <c r="S225" s="99">
        <v>12346</v>
      </c>
      <c r="T225" s="99"/>
      <c r="U225" s="99"/>
      <c r="V225" s="99"/>
      <c r="W225" s="99"/>
      <c r="X225" s="99"/>
      <c r="Y225" s="99"/>
      <c r="Z225" s="99"/>
      <c r="AA225" s="99"/>
      <c r="AB225" s="99"/>
      <c r="AC225" s="99"/>
      <c r="AD225" s="90">
        <v>0</v>
      </c>
    </row>
    <row r="226" spans="1:30" s="98" customFormat="1" ht="25.5">
      <c r="A226" s="106">
        <v>11</v>
      </c>
      <c r="B226" s="170" t="s">
        <v>494</v>
      </c>
      <c r="C226" s="104">
        <v>15000</v>
      </c>
      <c r="D226" s="103"/>
      <c r="E226" s="103"/>
      <c r="F226" s="103"/>
      <c r="G226" s="103"/>
      <c r="H226" s="103">
        <v>15000</v>
      </c>
      <c r="I226" s="104">
        <v>10000</v>
      </c>
      <c r="J226" s="103"/>
      <c r="K226" s="103"/>
      <c r="L226" s="103"/>
      <c r="M226" s="117"/>
      <c r="N226" s="103">
        <v>10000</v>
      </c>
      <c r="O226" s="100" t="s">
        <v>493</v>
      </c>
      <c r="P226" s="99">
        <v>10000</v>
      </c>
      <c r="Q226" s="99"/>
      <c r="R226" s="99"/>
      <c r="S226" s="99">
        <v>10000</v>
      </c>
      <c r="T226" s="99"/>
      <c r="U226" s="99"/>
      <c r="V226" s="99"/>
      <c r="W226" s="99"/>
      <c r="X226" s="99"/>
      <c r="Y226" s="99"/>
      <c r="Z226" s="99"/>
      <c r="AA226" s="99"/>
      <c r="AB226" s="99"/>
      <c r="AC226" s="99"/>
      <c r="AD226" s="90">
        <v>0</v>
      </c>
    </row>
    <row r="227" spans="1:30" s="98" customFormat="1">
      <c r="A227" s="106">
        <v>12</v>
      </c>
      <c r="B227" s="121" t="s">
        <v>492</v>
      </c>
      <c r="C227" s="104">
        <v>8670</v>
      </c>
      <c r="D227" s="103"/>
      <c r="E227" s="103"/>
      <c r="F227" s="103"/>
      <c r="G227" s="103"/>
      <c r="H227" s="103">
        <v>8670</v>
      </c>
      <c r="I227" s="104">
        <v>13076</v>
      </c>
      <c r="J227" s="103"/>
      <c r="K227" s="103"/>
      <c r="L227" s="103"/>
      <c r="M227" s="117"/>
      <c r="N227" s="103">
        <v>13076</v>
      </c>
      <c r="O227" s="100"/>
      <c r="P227" s="91">
        <v>13076</v>
      </c>
      <c r="Q227" s="99"/>
      <c r="R227" s="99"/>
      <c r="S227" s="99">
        <v>13076</v>
      </c>
      <c r="T227" s="99"/>
      <c r="U227" s="99"/>
      <c r="V227" s="99"/>
      <c r="W227" s="99"/>
      <c r="X227" s="99"/>
      <c r="Y227" s="99"/>
      <c r="Z227" s="99"/>
      <c r="AA227" s="99"/>
      <c r="AB227" s="99"/>
      <c r="AC227" s="99"/>
      <c r="AD227" s="90">
        <v>0</v>
      </c>
    </row>
    <row r="228" spans="1:30" s="89" customFormat="1">
      <c r="A228" s="127" t="s">
        <v>16</v>
      </c>
      <c r="B228" s="138" t="s">
        <v>491</v>
      </c>
      <c r="C228" s="95">
        <v>3710</v>
      </c>
      <c r="D228" s="125"/>
      <c r="E228" s="125"/>
      <c r="F228" s="125"/>
      <c r="G228" s="125"/>
      <c r="H228" s="125">
        <v>3710</v>
      </c>
      <c r="I228" s="95">
        <v>5271</v>
      </c>
      <c r="J228" s="125"/>
      <c r="K228" s="125"/>
      <c r="L228" s="125"/>
      <c r="M228" s="124"/>
      <c r="N228" s="125">
        <v>5271</v>
      </c>
      <c r="O228" s="122"/>
      <c r="P228" s="91">
        <v>5271</v>
      </c>
      <c r="Q228" s="91"/>
      <c r="R228" s="91"/>
      <c r="S228" s="91">
        <v>5271</v>
      </c>
      <c r="T228" s="91"/>
      <c r="U228" s="91"/>
      <c r="V228" s="91"/>
      <c r="W228" s="91"/>
      <c r="X228" s="91"/>
      <c r="Y228" s="91"/>
      <c r="Z228" s="91"/>
      <c r="AA228" s="91"/>
      <c r="AB228" s="91"/>
      <c r="AC228" s="91"/>
      <c r="AD228" s="90">
        <v>0</v>
      </c>
    </row>
    <row r="229" spans="1:30" s="89" customFormat="1" ht="25.5">
      <c r="A229" s="127" t="s">
        <v>16</v>
      </c>
      <c r="B229" s="138" t="s">
        <v>490</v>
      </c>
      <c r="C229" s="95">
        <v>4759</v>
      </c>
      <c r="D229" s="125"/>
      <c r="E229" s="125"/>
      <c r="F229" s="125"/>
      <c r="G229" s="125"/>
      <c r="H229" s="125">
        <v>4759</v>
      </c>
      <c r="I229" s="95">
        <v>7805</v>
      </c>
      <c r="J229" s="125"/>
      <c r="K229" s="125"/>
      <c r="L229" s="125"/>
      <c r="M229" s="124"/>
      <c r="N229" s="125">
        <v>7805</v>
      </c>
      <c r="O229" s="122"/>
      <c r="P229" s="91">
        <v>7805</v>
      </c>
      <c r="Q229" s="91"/>
      <c r="R229" s="91"/>
      <c r="S229" s="91">
        <v>7805</v>
      </c>
      <c r="T229" s="91"/>
      <c r="U229" s="91"/>
      <c r="V229" s="91"/>
      <c r="W229" s="91"/>
      <c r="X229" s="91"/>
      <c r="Y229" s="91"/>
      <c r="Z229" s="91"/>
      <c r="AA229" s="91"/>
      <c r="AB229" s="91"/>
      <c r="AC229" s="91"/>
      <c r="AD229" s="90">
        <v>0</v>
      </c>
    </row>
    <row r="230" spans="1:30" s="89" customFormat="1">
      <c r="A230" s="127" t="s">
        <v>16</v>
      </c>
      <c r="B230" s="138" t="s">
        <v>489</v>
      </c>
      <c r="C230" s="95">
        <v>201</v>
      </c>
      <c r="D230" s="125"/>
      <c r="E230" s="125"/>
      <c r="F230" s="125"/>
      <c r="G230" s="125"/>
      <c r="H230" s="125">
        <v>201</v>
      </c>
      <c r="I230" s="95">
        <v>0</v>
      </c>
      <c r="J230" s="125"/>
      <c r="K230" s="125"/>
      <c r="L230" s="125"/>
      <c r="M230" s="124"/>
      <c r="N230" s="125">
        <v>0</v>
      </c>
      <c r="O230" s="122"/>
      <c r="P230" s="91">
        <v>0</v>
      </c>
      <c r="Q230" s="91"/>
      <c r="R230" s="91"/>
      <c r="S230" s="91">
        <v>0</v>
      </c>
      <c r="T230" s="91"/>
      <c r="U230" s="91"/>
      <c r="V230" s="91"/>
      <c r="W230" s="91"/>
      <c r="X230" s="91"/>
      <c r="Y230" s="91"/>
      <c r="Z230" s="91"/>
      <c r="AA230" s="91"/>
      <c r="AB230" s="91"/>
      <c r="AC230" s="91"/>
      <c r="AD230" s="90">
        <v>0</v>
      </c>
    </row>
    <row r="231" spans="1:30" s="98" customFormat="1" ht="25.5">
      <c r="A231" s="106">
        <v>13</v>
      </c>
      <c r="B231" s="121" t="s">
        <v>488</v>
      </c>
      <c r="C231" s="104">
        <v>8805</v>
      </c>
      <c r="D231" s="103"/>
      <c r="E231" s="103"/>
      <c r="F231" s="103"/>
      <c r="G231" s="103"/>
      <c r="H231" s="103">
        <v>8805</v>
      </c>
      <c r="I231" s="104">
        <v>9000</v>
      </c>
      <c r="J231" s="103"/>
      <c r="K231" s="103"/>
      <c r="L231" s="103"/>
      <c r="M231" s="117"/>
      <c r="N231" s="103">
        <v>9000</v>
      </c>
      <c r="O231" s="100" t="s">
        <v>487</v>
      </c>
      <c r="P231" s="91">
        <v>9000</v>
      </c>
      <c r="Q231" s="99"/>
      <c r="R231" s="99"/>
      <c r="S231" s="114">
        <v>9000</v>
      </c>
      <c r="T231" s="99"/>
      <c r="U231" s="99"/>
      <c r="V231" s="99"/>
      <c r="W231" s="99"/>
      <c r="X231" s="99"/>
      <c r="Y231" s="99"/>
      <c r="Z231" s="99"/>
      <c r="AA231" s="99"/>
      <c r="AB231" s="99"/>
      <c r="AC231" s="99"/>
      <c r="AD231" s="90">
        <v>0</v>
      </c>
    </row>
    <row r="232" spans="1:30" s="98" customFormat="1" ht="25.5">
      <c r="A232" s="106">
        <v>14</v>
      </c>
      <c r="B232" s="121" t="s">
        <v>1139</v>
      </c>
      <c r="C232" s="104"/>
      <c r="D232" s="103"/>
      <c r="E232" s="103"/>
      <c r="F232" s="103"/>
      <c r="G232" s="103"/>
      <c r="H232" s="103"/>
      <c r="I232" s="104"/>
      <c r="J232" s="103"/>
      <c r="K232" s="103"/>
      <c r="L232" s="103"/>
      <c r="M232" s="117"/>
      <c r="N232" s="103"/>
      <c r="O232" s="100"/>
      <c r="P232" s="91">
        <v>165000</v>
      </c>
      <c r="Q232" s="99"/>
      <c r="R232" s="99"/>
      <c r="S232" s="114">
        <v>165000</v>
      </c>
      <c r="T232" s="99"/>
      <c r="U232" s="99"/>
      <c r="V232" s="99"/>
      <c r="W232" s="99"/>
      <c r="X232" s="99"/>
      <c r="Y232" s="99"/>
      <c r="Z232" s="99"/>
      <c r="AA232" s="99"/>
      <c r="AB232" s="99"/>
      <c r="AC232" s="99"/>
      <c r="AD232" s="90"/>
    </row>
    <row r="233" spans="1:30" s="98" customFormat="1">
      <c r="A233" s="106">
        <v>15</v>
      </c>
      <c r="B233" s="170" t="s">
        <v>486</v>
      </c>
      <c r="C233" s="104">
        <v>10298</v>
      </c>
      <c r="D233" s="103"/>
      <c r="E233" s="103"/>
      <c r="F233" s="103"/>
      <c r="G233" s="103"/>
      <c r="H233" s="103">
        <v>10298</v>
      </c>
      <c r="I233" s="104">
        <v>10000</v>
      </c>
      <c r="J233" s="103"/>
      <c r="K233" s="103"/>
      <c r="L233" s="103"/>
      <c r="M233" s="117"/>
      <c r="N233" s="103">
        <v>10000</v>
      </c>
      <c r="O233" s="100"/>
      <c r="P233" s="99">
        <v>10000</v>
      </c>
      <c r="Q233" s="99"/>
      <c r="R233" s="99"/>
      <c r="S233" s="99">
        <v>10000</v>
      </c>
      <c r="T233" s="99"/>
      <c r="U233" s="99"/>
      <c r="V233" s="99"/>
      <c r="W233" s="99"/>
      <c r="X233" s="99"/>
      <c r="Y233" s="99"/>
      <c r="Z233" s="99"/>
      <c r="AA233" s="99"/>
      <c r="AB233" s="99"/>
      <c r="AC233" s="99"/>
      <c r="AD233" s="90">
        <v>0</v>
      </c>
    </row>
    <row r="234" spans="1:30" s="113" customFormat="1">
      <c r="A234" s="120" t="s">
        <v>25</v>
      </c>
      <c r="B234" s="116" t="s">
        <v>485</v>
      </c>
      <c r="C234" s="116">
        <v>1048693</v>
      </c>
      <c r="D234" s="116">
        <v>0</v>
      </c>
      <c r="E234" s="116">
        <v>0</v>
      </c>
      <c r="F234" s="116">
        <v>0</v>
      </c>
      <c r="G234" s="116">
        <v>0</v>
      </c>
      <c r="H234" s="116">
        <v>1048693</v>
      </c>
      <c r="I234" s="116">
        <v>1013265</v>
      </c>
      <c r="J234" s="116">
        <v>0</v>
      </c>
      <c r="K234" s="116">
        <v>0</v>
      </c>
      <c r="L234" s="116">
        <v>0</v>
      </c>
      <c r="M234" s="117">
        <v>0</v>
      </c>
      <c r="N234" s="116">
        <v>1013265</v>
      </c>
      <c r="O234" s="115"/>
      <c r="P234" s="114">
        <v>1013265</v>
      </c>
      <c r="Q234" s="114"/>
      <c r="R234" s="114"/>
      <c r="S234" s="114"/>
      <c r="T234" s="114">
        <v>1013265</v>
      </c>
      <c r="U234" s="114"/>
      <c r="V234" s="114"/>
      <c r="W234" s="114"/>
      <c r="X234" s="114"/>
      <c r="Y234" s="114"/>
      <c r="Z234" s="114"/>
      <c r="AA234" s="114"/>
      <c r="AB234" s="114"/>
      <c r="AC234" s="114"/>
      <c r="AD234" s="90">
        <v>0</v>
      </c>
    </row>
    <row r="235" spans="1:30" s="98" customFormat="1">
      <c r="A235" s="106">
        <v>1</v>
      </c>
      <c r="B235" s="121" t="s">
        <v>484</v>
      </c>
      <c r="C235" s="104">
        <v>3077</v>
      </c>
      <c r="D235" s="103"/>
      <c r="E235" s="103"/>
      <c r="F235" s="103"/>
      <c r="G235" s="103"/>
      <c r="H235" s="103">
        <v>3077</v>
      </c>
      <c r="I235" s="104">
        <v>4000</v>
      </c>
      <c r="J235" s="103"/>
      <c r="K235" s="103"/>
      <c r="L235" s="103"/>
      <c r="M235" s="117"/>
      <c r="N235" s="103">
        <v>4000</v>
      </c>
      <c r="O235" s="100"/>
      <c r="P235" s="99">
        <v>4000</v>
      </c>
      <c r="Q235" s="99"/>
      <c r="R235" s="99"/>
      <c r="S235" s="99"/>
      <c r="T235" s="99">
        <v>4000</v>
      </c>
      <c r="U235" s="99"/>
      <c r="V235" s="99"/>
      <c r="W235" s="99"/>
      <c r="X235" s="99"/>
      <c r="Y235" s="99"/>
      <c r="Z235" s="99"/>
      <c r="AA235" s="99"/>
      <c r="AB235" s="99"/>
      <c r="AC235" s="99"/>
      <c r="AD235" s="90">
        <v>0</v>
      </c>
    </row>
    <row r="236" spans="1:30" s="89" customFormat="1" ht="38.25" hidden="1">
      <c r="A236" s="127"/>
      <c r="B236" s="138" t="s">
        <v>483</v>
      </c>
      <c r="C236" s="95">
        <v>1177</v>
      </c>
      <c r="D236" s="125"/>
      <c r="E236" s="125"/>
      <c r="F236" s="125"/>
      <c r="G236" s="125"/>
      <c r="H236" s="125">
        <v>1177</v>
      </c>
      <c r="I236" s="95">
        <v>1279</v>
      </c>
      <c r="J236" s="125"/>
      <c r="K236" s="125"/>
      <c r="L236" s="125"/>
      <c r="M236" s="124"/>
      <c r="N236" s="125">
        <v>1279</v>
      </c>
      <c r="O236" s="1078" t="s">
        <v>482</v>
      </c>
      <c r="P236" s="91">
        <v>1279</v>
      </c>
      <c r="Q236" s="91"/>
      <c r="R236" s="91"/>
      <c r="S236" s="91"/>
      <c r="T236" s="91">
        <v>1279</v>
      </c>
      <c r="U236" s="91"/>
      <c r="V236" s="91"/>
      <c r="W236" s="91"/>
      <c r="X236" s="91"/>
      <c r="Y236" s="91"/>
      <c r="Z236" s="91"/>
      <c r="AA236" s="91"/>
      <c r="AB236" s="91"/>
      <c r="AC236" s="91"/>
      <c r="AD236" s="90">
        <v>0</v>
      </c>
    </row>
    <row r="237" spans="1:30" s="89" customFormat="1" ht="51" hidden="1">
      <c r="A237" s="127"/>
      <c r="B237" s="138" t="s">
        <v>481</v>
      </c>
      <c r="C237" s="95">
        <v>1000</v>
      </c>
      <c r="D237" s="125"/>
      <c r="E237" s="125"/>
      <c r="F237" s="125"/>
      <c r="G237" s="125"/>
      <c r="H237" s="125">
        <v>1000</v>
      </c>
      <c r="I237" s="95">
        <v>1475</v>
      </c>
      <c r="J237" s="125"/>
      <c r="K237" s="125"/>
      <c r="L237" s="125"/>
      <c r="M237" s="124"/>
      <c r="N237" s="125">
        <v>1475</v>
      </c>
      <c r="O237" s="1079"/>
      <c r="P237" s="91">
        <v>1475</v>
      </c>
      <c r="Q237" s="91"/>
      <c r="R237" s="91"/>
      <c r="S237" s="91"/>
      <c r="T237" s="91">
        <v>1475</v>
      </c>
      <c r="U237" s="91"/>
      <c r="V237" s="91"/>
      <c r="W237" s="91"/>
      <c r="X237" s="91"/>
      <c r="Y237" s="91"/>
      <c r="Z237" s="91"/>
      <c r="AA237" s="91"/>
      <c r="AB237" s="91"/>
      <c r="AC237" s="91"/>
      <c r="AD237" s="90">
        <v>0</v>
      </c>
    </row>
    <row r="238" spans="1:30" s="89" customFormat="1" ht="25.5" hidden="1">
      <c r="A238" s="127"/>
      <c r="B238" s="138" t="s">
        <v>480</v>
      </c>
      <c r="C238" s="95">
        <v>650</v>
      </c>
      <c r="D238" s="125"/>
      <c r="E238" s="125"/>
      <c r="F238" s="125"/>
      <c r="G238" s="125"/>
      <c r="H238" s="125">
        <v>650</v>
      </c>
      <c r="I238" s="95">
        <v>946</v>
      </c>
      <c r="J238" s="125"/>
      <c r="K238" s="125"/>
      <c r="L238" s="125"/>
      <c r="M238" s="124"/>
      <c r="N238" s="125">
        <v>946</v>
      </c>
      <c r="O238" s="1079"/>
      <c r="P238" s="91">
        <v>946</v>
      </c>
      <c r="Q238" s="91"/>
      <c r="R238" s="91"/>
      <c r="S238" s="91"/>
      <c r="T238" s="91">
        <v>946</v>
      </c>
      <c r="U238" s="91"/>
      <c r="V238" s="91"/>
      <c r="W238" s="91"/>
      <c r="X238" s="91"/>
      <c r="Y238" s="91"/>
      <c r="Z238" s="91"/>
      <c r="AA238" s="91"/>
      <c r="AB238" s="91"/>
      <c r="AC238" s="91"/>
      <c r="AD238" s="90">
        <v>0</v>
      </c>
    </row>
    <row r="239" spans="1:30" s="89" customFormat="1" ht="25.5" hidden="1">
      <c r="A239" s="127"/>
      <c r="B239" s="138" t="s">
        <v>479</v>
      </c>
      <c r="C239" s="95">
        <v>250</v>
      </c>
      <c r="D239" s="125"/>
      <c r="E239" s="125"/>
      <c r="F239" s="125"/>
      <c r="G239" s="125"/>
      <c r="H239" s="125">
        <v>250</v>
      </c>
      <c r="I239" s="95">
        <v>300</v>
      </c>
      <c r="J239" s="125"/>
      <c r="K239" s="125"/>
      <c r="L239" s="125"/>
      <c r="M239" s="124"/>
      <c r="N239" s="125">
        <v>300</v>
      </c>
      <c r="O239" s="1091"/>
      <c r="P239" s="91">
        <v>300</v>
      </c>
      <c r="Q239" s="91"/>
      <c r="R239" s="91"/>
      <c r="S239" s="91"/>
      <c r="T239" s="91">
        <v>300</v>
      </c>
      <c r="U239" s="91"/>
      <c r="V239" s="91"/>
      <c r="W239" s="91"/>
      <c r="X239" s="91"/>
      <c r="Y239" s="91"/>
      <c r="Z239" s="91"/>
      <c r="AA239" s="91"/>
      <c r="AB239" s="91"/>
      <c r="AC239" s="91"/>
      <c r="AD239" s="90">
        <v>0</v>
      </c>
    </row>
    <row r="240" spans="1:30" s="113" customFormat="1" ht="25.5">
      <c r="A240" s="120">
        <v>2</v>
      </c>
      <c r="B240" s="119" t="s">
        <v>478</v>
      </c>
      <c r="C240" s="118">
        <v>1000000</v>
      </c>
      <c r="D240" s="116"/>
      <c r="E240" s="116"/>
      <c r="F240" s="116"/>
      <c r="G240" s="116"/>
      <c r="H240" s="116">
        <v>1000000</v>
      </c>
      <c r="I240" s="118">
        <v>960000</v>
      </c>
      <c r="J240" s="116"/>
      <c r="K240" s="116"/>
      <c r="L240" s="116"/>
      <c r="M240" s="117"/>
      <c r="N240" s="116">
        <v>960000</v>
      </c>
      <c r="O240" s="115"/>
      <c r="P240" s="116">
        <v>960000</v>
      </c>
      <c r="Q240" s="116">
        <v>0</v>
      </c>
      <c r="R240" s="116">
        <v>0</v>
      </c>
      <c r="S240" s="116">
        <v>0</v>
      </c>
      <c r="T240" s="116">
        <v>960000</v>
      </c>
      <c r="U240" s="116">
        <v>0</v>
      </c>
      <c r="V240" s="116">
        <v>0</v>
      </c>
      <c r="W240" s="116">
        <v>0</v>
      </c>
      <c r="X240" s="116">
        <v>0</v>
      </c>
      <c r="Y240" s="116">
        <v>0</v>
      </c>
      <c r="Z240" s="116">
        <v>0</v>
      </c>
      <c r="AA240" s="116">
        <v>0</v>
      </c>
      <c r="AB240" s="116">
        <v>0</v>
      </c>
      <c r="AC240" s="116">
        <v>0</v>
      </c>
      <c r="AD240" s="90">
        <v>0</v>
      </c>
    </row>
    <row r="241" spans="1:30" s="113" customFormat="1">
      <c r="A241" s="120"/>
      <c r="B241" s="119" t="s">
        <v>146</v>
      </c>
      <c r="C241" s="118"/>
      <c r="D241" s="116"/>
      <c r="E241" s="116"/>
      <c r="F241" s="116"/>
      <c r="G241" s="116"/>
      <c r="H241" s="116"/>
      <c r="I241" s="118"/>
      <c r="J241" s="116"/>
      <c r="K241" s="116"/>
      <c r="L241" s="116"/>
      <c r="M241" s="117"/>
      <c r="N241" s="116"/>
      <c r="O241" s="115"/>
      <c r="P241" s="116"/>
      <c r="Q241" s="116"/>
      <c r="R241" s="116"/>
      <c r="S241" s="116"/>
      <c r="T241" s="116"/>
      <c r="U241" s="116"/>
      <c r="V241" s="116"/>
      <c r="W241" s="116"/>
      <c r="X241" s="116"/>
      <c r="Y241" s="116"/>
      <c r="Z241" s="116"/>
      <c r="AA241" s="116"/>
      <c r="AB241" s="116"/>
      <c r="AC241" s="116"/>
      <c r="AD241" s="90"/>
    </row>
    <row r="242" spans="1:30" s="113" customFormat="1" hidden="1">
      <c r="A242" s="120"/>
      <c r="B242" s="119" t="s">
        <v>146</v>
      </c>
      <c r="C242" s="118">
        <v>365625</v>
      </c>
      <c r="D242" s="116"/>
      <c r="E242" s="116"/>
      <c r="F242" s="116"/>
      <c r="G242" s="116"/>
      <c r="H242" s="116">
        <v>365625</v>
      </c>
      <c r="I242" s="118">
        <v>429673</v>
      </c>
      <c r="J242" s="116"/>
      <c r="K242" s="116"/>
      <c r="L242" s="116"/>
      <c r="M242" s="117"/>
      <c r="N242" s="116">
        <v>429673</v>
      </c>
      <c r="O242" s="115"/>
      <c r="P242" s="114">
        <v>429673</v>
      </c>
      <c r="Q242" s="114"/>
      <c r="R242" s="114"/>
      <c r="S242" s="114"/>
      <c r="T242" s="116">
        <v>429673</v>
      </c>
      <c r="U242" s="114"/>
      <c r="V242" s="114"/>
      <c r="W242" s="114"/>
      <c r="X242" s="114"/>
      <c r="Y242" s="114"/>
      <c r="Z242" s="114"/>
      <c r="AA242" s="114"/>
      <c r="AB242" s="114"/>
      <c r="AC242" s="114"/>
      <c r="AD242" s="90">
        <v>0</v>
      </c>
    </row>
    <row r="243" spans="1:30" s="166" customFormat="1" ht="13.5">
      <c r="A243" s="165"/>
      <c r="B243" s="164" t="s">
        <v>477</v>
      </c>
      <c r="C243" s="163"/>
      <c r="D243" s="162"/>
      <c r="E243" s="162"/>
      <c r="F243" s="162"/>
      <c r="G243" s="162"/>
      <c r="H243" s="162"/>
      <c r="I243" s="163"/>
      <c r="J243" s="162"/>
      <c r="K243" s="162"/>
      <c r="L243" s="162"/>
      <c r="M243" s="169"/>
      <c r="N243" s="162"/>
      <c r="O243" s="168"/>
      <c r="P243" s="167"/>
      <c r="Q243" s="167"/>
      <c r="R243" s="167"/>
      <c r="S243" s="167"/>
      <c r="T243" s="162"/>
      <c r="U243" s="167"/>
      <c r="V243" s="167"/>
      <c r="W243" s="167"/>
      <c r="X243" s="167"/>
      <c r="Y243" s="167"/>
      <c r="Z243" s="167"/>
      <c r="AA243" s="167"/>
      <c r="AB243" s="167"/>
      <c r="AC243" s="167"/>
      <c r="AD243" s="90">
        <v>0</v>
      </c>
    </row>
    <row r="244" spans="1:30" s="157" customFormat="1" ht="51">
      <c r="A244" s="145"/>
      <c r="B244" s="144" t="s">
        <v>476</v>
      </c>
      <c r="C244" s="161"/>
      <c r="D244" s="160"/>
      <c r="E244" s="160"/>
      <c r="F244" s="160"/>
      <c r="G244" s="160"/>
      <c r="H244" s="160"/>
      <c r="I244" s="161">
        <v>10</v>
      </c>
      <c r="J244" s="160"/>
      <c r="K244" s="160"/>
      <c r="L244" s="160"/>
      <c r="M244" s="134"/>
      <c r="N244" s="160">
        <v>10</v>
      </c>
      <c r="O244" s="159" t="s">
        <v>467</v>
      </c>
      <c r="P244" s="158">
        <v>10</v>
      </c>
      <c r="Q244" s="158"/>
      <c r="R244" s="158"/>
      <c r="S244" s="158"/>
      <c r="T244" s="158">
        <v>10</v>
      </c>
      <c r="U244" s="158"/>
      <c r="V244" s="158"/>
      <c r="W244" s="158"/>
      <c r="X244" s="158"/>
      <c r="Y244" s="158"/>
      <c r="Z244" s="158"/>
      <c r="AA244" s="158"/>
      <c r="AB244" s="158"/>
      <c r="AC244" s="158"/>
      <c r="AD244" s="90">
        <v>0</v>
      </c>
    </row>
    <row r="245" spans="1:30" s="157" customFormat="1" ht="63.75">
      <c r="A245" s="145"/>
      <c r="B245" s="144" t="s">
        <v>475</v>
      </c>
      <c r="C245" s="161"/>
      <c r="D245" s="160"/>
      <c r="E245" s="160"/>
      <c r="F245" s="160"/>
      <c r="G245" s="160"/>
      <c r="H245" s="160"/>
      <c r="I245" s="161">
        <v>41266</v>
      </c>
      <c r="J245" s="160"/>
      <c r="K245" s="160"/>
      <c r="L245" s="160"/>
      <c r="M245" s="134"/>
      <c r="N245" s="160">
        <v>41266</v>
      </c>
      <c r="O245" s="159" t="s">
        <v>347</v>
      </c>
      <c r="P245" s="158">
        <v>41266</v>
      </c>
      <c r="Q245" s="158"/>
      <c r="R245" s="158"/>
      <c r="S245" s="158"/>
      <c r="T245" s="158">
        <v>41266</v>
      </c>
      <c r="U245" s="158"/>
      <c r="V245" s="158"/>
      <c r="W245" s="158"/>
      <c r="X245" s="158"/>
      <c r="Y245" s="158"/>
      <c r="Z245" s="158"/>
      <c r="AA245" s="158"/>
      <c r="AB245" s="158"/>
      <c r="AC245" s="158"/>
      <c r="AD245" s="90">
        <v>0</v>
      </c>
    </row>
    <row r="246" spans="1:30" s="157" customFormat="1" ht="63.75">
      <c r="A246" s="145"/>
      <c r="B246" s="144" t="s">
        <v>474</v>
      </c>
      <c r="C246" s="161"/>
      <c r="D246" s="160"/>
      <c r="E246" s="160"/>
      <c r="F246" s="160"/>
      <c r="G246" s="160"/>
      <c r="H246" s="160"/>
      <c r="I246" s="161">
        <v>90870</v>
      </c>
      <c r="J246" s="160"/>
      <c r="K246" s="160"/>
      <c r="L246" s="160"/>
      <c r="M246" s="134"/>
      <c r="N246" s="160">
        <v>90870</v>
      </c>
      <c r="O246" s="159" t="s">
        <v>347</v>
      </c>
      <c r="P246" s="158">
        <v>90870</v>
      </c>
      <c r="Q246" s="158"/>
      <c r="R246" s="158"/>
      <c r="S246" s="158"/>
      <c r="T246" s="158">
        <v>90870</v>
      </c>
      <c r="U246" s="158"/>
      <c r="V246" s="158"/>
      <c r="W246" s="158"/>
      <c r="X246" s="158"/>
      <c r="Y246" s="158"/>
      <c r="Z246" s="158"/>
      <c r="AA246" s="158"/>
      <c r="AB246" s="158"/>
      <c r="AC246" s="158"/>
      <c r="AD246" s="90">
        <v>0</v>
      </c>
    </row>
    <row r="247" spans="1:30" s="157" customFormat="1" ht="51">
      <c r="A247" s="145"/>
      <c r="B247" s="144" t="s">
        <v>473</v>
      </c>
      <c r="C247" s="161"/>
      <c r="D247" s="160"/>
      <c r="E247" s="160"/>
      <c r="F247" s="160"/>
      <c r="G247" s="160"/>
      <c r="H247" s="160"/>
      <c r="I247" s="161">
        <v>33298</v>
      </c>
      <c r="J247" s="160"/>
      <c r="K247" s="160"/>
      <c r="L247" s="160"/>
      <c r="M247" s="134"/>
      <c r="N247" s="160">
        <v>33298</v>
      </c>
      <c r="O247" s="159" t="s">
        <v>347</v>
      </c>
      <c r="P247" s="158">
        <v>33298</v>
      </c>
      <c r="Q247" s="158"/>
      <c r="R247" s="158"/>
      <c r="S247" s="158"/>
      <c r="T247" s="158">
        <v>33298</v>
      </c>
      <c r="U247" s="158"/>
      <c r="V247" s="158"/>
      <c r="W247" s="158"/>
      <c r="X247" s="158"/>
      <c r="Y247" s="158"/>
      <c r="Z247" s="158"/>
      <c r="AA247" s="158"/>
      <c r="AB247" s="158"/>
      <c r="AC247" s="158"/>
      <c r="AD247" s="90">
        <v>0</v>
      </c>
    </row>
    <row r="248" spans="1:30" s="157" customFormat="1" ht="63.75">
      <c r="A248" s="145"/>
      <c r="B248" s="144" t="s">
        <v>472</v>
      </c>
      <c r="C248" s="161"/>
      <c r="D248" s="160"/>
      <c r="E248" s="160"/>
      <c r="F248" s="160"/>
      <c r="G248" s="160"/>
      <c r="H248" s="160"/>
      <c r="I248" s="161">
        <v>20069</v>
      </c>
      <c r="J248" s="160"/>
      <c r="K248" s="160"/>
      <c r="L248" s="160"/>
      <c r="M248" s="134"/>
      <c r="N248" s="160">
        <v>20069</v>
      </c>
      <c r="O248" s="159" t="s">
        <v>319</v>
      </c>
      <c r="P248" s="158">
        <v>20069</v>
      </c>
      <c r="Q248" s="158"/>
      <c r="R248" s="158"/>
      <c r="S248" s="158"/>
      <c r="T248" s="158">
        <v>20069</v>
      </c>
      <c r="U248" s="158"/>
      <c r="V248" s="158"/>
      <c r="W248" s="158"/>
      <c r="X248" s="158"/>
      <c r="Y248" s="158"/>
      <c r="Z248" s="158"/>
      <c r="AA248" s="158"/>
      <c r="AB248" s="158"/>
      <c r="AC248" s="158"/>
      <c r="AD248" s="90">
        <v>0</v>
      </c>
    </row>
    <row r="249" spans="1:30" s="157" customFormat="1" ht="63.75">
      <c r="A249" s="145"/>
      <c r="B249" s="144" t="s">
        <v>471</v>
      </c>
      <c r="C249" s="161"/>
      <c r="D249" s="160"/>
      <c r="E249" s="160"/>
      <c r="F249" s="160"/>
      <c r="G249" s="160"/>
      <c r="H249" s="160"/>
      <c r="I249" s="161">
        <v>89416</v>
      </c>
      <c r="J249" s="160"/>
      <c r="K249" s="160"/>
      <c r="L249" s="160"/>
      <c r="M249" s="134"/>
      <c r="N249" s="160">
        <v>89416</v>
      </c>
      <c r="O249" s="159" t="s">
        <v>347</v>
      </c>
      <c r="P249" s="158">
        <v>89416</v>
      </c>
      <c r="Q249" s="158"/>
      <c r="R249" s="158"/>
      <c r="S249" s="158"/>
      <c r="T249" s="158">
        <v>89416</v>
      </c>
      <c r="U249" s="158"/>
      <c r="V249" s="158"/>
      <c r="W249" s="158"/>
      <c r="X249" s="158"/>
      <c r="Y249" s="158"/>
      <c r="Z249" s="158"/>
      <c r="AA249" s="158"/>
      <c r="AB249" s="158"/>
      <c r="AC249" s="158"/>
      <c r="AD249" s="90">
        <v>0</v>
      </c>
    </row>
    <row r="250" spans="1:30" s="157" customFormat="1" ht="51">
      <c r="A250" s="145"/>
      <c r="B250" s="144" t="s">
        <v>470</v>
      </c>
      <c r="C250" s="161"/>
      <c r="D250" s="160"/>
      <c r="E250" s="160"/>
      <c r="F250" s="160"/>
      <c r="G250" s="160"/>
      <c r="H250" s="160"/>
      <c r="I250" s="161">
        <v>150546</v>
      </c>
      <c r="J250" s="160"/>
      <c r="K250" s="160"/>
      <c r="L250" s="160"/>
      <c r="M250" s="134"/>
      <c r="N250" s="160">
        <v>150546</v>
      </c>
      <c r="O250" s="159" t="s">
        <v>347</v>
      </c>
      <c r="P250" s="158">
        <v>150546</v>
      </c>
      <c r="Q250" s="158"/>
      <c r="R250" s="158"/>
      <c r="S250" s="158"/>
      <c r="T250" s="158">
        <v>150546</v>
      </c>
      <c r="U250" s="158"/>
      <c r="V250" s="158"/>
      <c r="W250" s="158"/>
      <c r="X250" s="158"/>
      <c r="Y250" s="158"/>
      <c r="Z250" s="158"/>
      <c r="AA250" s="158"/>
      <c r="AB250" s="158"/>
      <c r="AC250" s="158"/>
      <c r="AD250" s="90">
        <v>0</v>
      </c>
    </row>
    <row r="251" spans="1:30" s="113" customFormat="1" ht="13.5">
      <c r="A251" s="165"/>
      <c r="B251" s="164" t="s">
        <v>469</v>
      </c>
      <c r="C251" s="118"/>
      <c r="D251" s="116"/>
      <c r="E251" s="116"/>
      <c r="F251" s="116"/>
      <c r="G251" s="116"/>
      <c r="H251" s="116"/>
      <c r="I251" s="163"/>
      <c r="J251" s="116"/>
      <c r="K251" s="116"/>
      <c r="L251" s="116"/>
      <c r="M251" s="117"/>
      <c r="N251" s="162"/>
      <c r="O251" s="115"/>
      <c r="P251" s="114"/>
      <c r="Q251" s="114"/>
      <c r="R251" s="114"/>
      <c r="S251" s="114"/>
      <c r="T251" s="114"/>
      <c r="U251" s="114"/>
      <c r="V251" s="114"/>
      <c r="W251" s="114"/>
      <c r="X251" s="114"/>
      <c r="Y251" s="114"/>
      <c r="Z251" s="114"/>
      <c r="AA251" s="114"/>
      <c r="AB251" s="114"/>
      <c r="AC251" s="114"/>
      <c r="AD251" s="90">
        <v>0</v>
      </c>
    </row>
    <row r="252" spans="1:30" s="157" customFormat="1" ht="38.25">
      <c r="A252" s="145"/>
      <c r="B252" s="144" t="s">
        <v>468</v>
      </c>
      <c r="C252" s="161"/>
      <c r="D252" s="160"/>
      <c r="E252" s="160"/>
      <c r="F252" s="160"/>
      <c r="G252" s="160"/>
      <c r="H252" s="160"/>
      <c r="I252" s="161">
        <v>3400</v>
      </c>
      <c r="J252" s="160"/>
      <c r="K252" s="160"/>
      <c r="L252" s="160"/>
      <c r="M252" s="134"/>
      <c r="N252" s="160">
        <v>3400</v>
      </c>
      <c r="O252" s="159" t="s">
        <v>467</v>
      </c>
      <c r="P252" s="158">
        <v>3400</v>
      </c>
      <c r="Q252" s="158"/>
      <c r="R252" s="158"/>
      <c r="S252" s="158"/>
      <c r="T252" s="158">
        <v>3400</v>
      </c>
      <c r="U252" s="158"/>
      <c r="V252" s="158"/>
      <c r="W252" s="158"/>
      <c r="X252" s="158"/>
      <c r="Y252" s="158"/>
      <c r="Z252" s="158"/>
      <c r="AA252" s="158"/>
      <c r="AB252" s="158"/>
      <c r="AC252" s="158"/>
      <c r="AD252" s="90">
        <v>0</v>
      </c>
    </row>
    <row r="253" spans="1:30" s="157" customFormat="1" ht="51">
      <c r="A253" s="145"/>
      <c r="B253" s="144" t="s">
        <v>466</v>
      </c>
      <c r="C253" s="161"/>
      <c r="D253" s="160"/>
      <c r="E253" s="160"/>
      <c r="F253" s="160"/>
      <c r="G253" s="160"/>
      <c r="H253" s="160"/>
      <c r="I253" s="161">
        <v>798</v>
      </c>
      <c r="J253" s="160"/>
      <c r="K253" s="160"/>
      <c r="L253" s="160"/>
      <c r="M253" s="134"/>
      <c r="N253" s="160">
        <v>798</v>
      </c>
      <c r="O253" s="159" t="s">
        <v>254</v>
      </c>
      <c r="P253" s="158">
        <v>798</v>
      </c>
      <c r="Q253" s="158"/>
      <c r="R253" s="158"/>
      <c r="S253" s="158"/>
      <c r="T253" s="158">
        <v>798</v>
      </c>
      <c r="U253" s="158"/>
      <c r="V253" s="158"/>
      <c r="W253" s="158"/>
      <c r="X253" s="158"/>
      <c r="Y253" s="158"/>
      <c r="Z253" s="158"/>
      <c r="AA253" s="158"/>
      <c r="AB253" s="158"/>
      <c r="AC253" s="158"/>
      <c r="AD253" s="90">
        <v>0</v>
      </c>
    </row>
    <row r="254" spans="1:30" s="113" customFormat="1" hidden="1">
      <c r="A254" s="120" t="s">
        <v>108</v>
      </c>
      <c r="B254" s="119" t="s">
        <v>465</v>
      </c>
      <c r="C254" s="118">
        <v>634375</v>
      </c>
      <c r="D254" s="116"/>
      <c r="E254" s="116"/>
      <c r="F254" s="116"/>
      <c r="G254" s="116"/>
      <c r="H254" s="116">
        <v>634375</v>
      </c>
      <c r="I254" s="118">
        <v>530327</v>
      </c>
      <c r="J254" s="116"/>
      <c r="K254" s="116"/>
      <c r="L254" s="116"/>
      <c r="M254" s="117"/>
      <c r="N254" s="116">
        <v>530327</v>
      </c>
      <c r="O254" s="115"/>
      <c r="P254" s="114">
        <v>530327</v>
      </c>
      <c r="Q254" s="114"/>
      <c r="R254" s="114"/>
      <c r="S254" s="114"/>
      <c r="T254" s="114">
        <v>530327</v>
      </c>
      <c r="U254" s="114"/>
      <c r="V254" s="114"/>
      <c r="W254" s="114"/>
      <c r="X254" s="114"/>
      <c r="Y254" s="114"/>
      <c r="Z254" s="114"/>
      <c r="AA254" s="114"/>
      <c r="AB254" s="114"/>
      <c r="AC254" s="114"/>
      <c r="AD254" s="90">
        <v>0</v>
      </c>
    </row>
    <row r="255" spans="1:30" s="113" customFormat="1" ht="25.5">
      <c r="A255" s="120">
        <v>3</v>
      </c>
      <c r="B255" s="119" t="s">
        <v>464</v>
      </c>
      <c r="C255" s="118">
        <v>45616</v>
      </c>
      <c r="D255" s="116"/>
      <c r="E255" s="116"/>
      <c r="F255" s="116"/>
      <c r="G255" s="116"/>
      <c r="H255" s="116">
        <v>45616</v>
      </c>
      <c r="I255" s="118">
        <v>49265</v>
      </c>
      <c r="J255" s="116"/>
      <c r="K255" s="116"/>
      <c r="L255" s="116"/>
      <c r="M255" s="117"/>
      <c r="N255" s="116">
        <v>49265</v>
      </c>
      <c r="O255" s="115"/>
      <c r="P255" s="114">
        <v>49265</v>
      </c>
      <c r="Q255" s="114"/>
      <c r="R255" s="114"/>
      <c r="S255" s="114"/>
      <c r="T255" s="114">
        <v>49265</v>
      </c>
      <c r="U255" s="114"/>
      <c r="V255" s="114"/>
      <c r="W255" s="114"/>
      <c r="X255" s="114"/>
      <c r="Y255" s="114"/>
      <c r="Z255" s="114"/>
      <c r="AA255" s="114"/>
      <c r="AB255" s="114"/>
      <c r="AC255" s="114"/>
      <c r="AD255" s="90">
        <v>0</v>
      </c>
    </row>
    <row r="256" spans="1:30" ht="25.5" hidden="1">
      <c r="A256" s="133" t="s">
        <v>106</v>
      </c>
      <c r="B256" s="132" t="s">
        <v>463</v>
      </c>
      <c r="C256" s="131">
        <v>21212.915037999999</v>
      </c>
      <c r="D256" s="130"/>
      <c r="E256" s="130"/>
      <c r="F256" s="130"/>
      <c r="G256" s="130"/>
      <c r="H256" s="130">
        <v>21212.915037999999</v>
      </c>
      <c r="I256" s="131">
        <v>19285</v>
      </c>
      <c r="J256" s="130"/>
      <c r="K256" s="130"/>
      <c r="L256" s="130"/>
      <c r="M256" s="124"/>
      <c r="N256" s="130">
        <v>19285</v>
      </c>
      <c r="O256" s="151"/>
      <c r="P256" s="128">
        <v>19285</v>
      </c>
      <c r="Q256" s="128"/>
      <c r="R256" s="128"/>
      <c r="S256" s="128"/>
      <c r="T256" s="128">
        <v>19285</v>
      </c>
      <c r="U256" s="128"/>
      <c r="V256" s="128"/>
      <c r="W256" s="128"/>
      <c r="X256" s="128"/>
      <c r="Y256" s="128"/>
      <c r="Z256" s="128"/>
      <c r="AA256" s="128"/>
      <c r="AB256" s="128"/>
      <c r="AC256" s="128"/>
      <c r="AD256" s="90">
        <v>0</v>
      </c>
    </row>
    <row r="257" spans="1:30" ht="25.5" hidden="1">
      <c r="A257" s="133" t="s">
        <v>108</v>
      </c>
      <c r="B257" s="132" t="s">
        <v>462</v>
      </c>
      <c r="C257" s="131">
        <v>15900</v>
      </c>
      <c r="D257" s="128"/>
      <c r="E257" s="128"/>
      <c r="F257" s="128"/>
      <c r="G257" s="128"/>
      <c r="H257" s="128">
        <v>15900</v>
      </c>
      <c r="I257" s="131">
        <v>12480</v>
      </c>
      <c r="J257" s="128"/>
      <c r="K257" s="128"/>
      <c r="L257" s="128"/>
      <c r="M257" s="156"/>
      <c r="N257" s="130">
        <v>12480</v>
      </c>
      <c r="O257" s="151"/>
      <c r="P257" s="128">
        <v>12480</v>
      </c>
      <c r="Q257" s="128"/>
      <c r="R257" s="128"/>
      <c r="S257" s="128"/>
      <c r="T257" s="128">
        <v>12480</v>
      </c>
      <c r="U257" s="128"/>
      <c r="V257" s="128"/>
      <c r="W257" s="128"/>
      <c r="X257" s="128"/>
      <c r="Y257" s="128"/>
      <c r="Z257" s="128"/>
      <c r="AA257" s="128"/>
      <c r="AB257" s="128"/>
      <c r="AC257" s="128"/>
      <c r="AD257" s="90">
        <v>0</v>
      </c>
    </row>
    <row r="258" spans="1:30" ht="16.5" hidden="1" customHeight="1">
      <c r="A258" s="133" t="s">
        <v>110</v>
      </c>
      <c r="B258" s="132" t="s">
        <v>461</v>
      </c>
      <c r="C258" s="131">
        <v>8503.0849620000008</v>
      </c>
      <c r="D258" s="128"/>
      <c r="E258" s="128"/>
      <c r="F258" s="128"/>
      <c r="G258" s="128"/>
      <c r="H258" s="128">
        <v>8503.0849620000008</v>
      </c>
      <c r="I258" s="131">
        <v>17500</v>
      </c>
      <c r="J258" s="128"/>
      <c r="K258" s="128"/>
      <c r="L258" s="128"/>
      <c r="M258" s="156"/>
      <c r="N258" s="130">
        <v>17500</v>
      </c>
      <c r="O258" s="151"/>
      <c r="P258" s="128">
        <v>17500</v>
      </c>
      <c r="Q258" s="128"/>
      <c r="R258" s="128"/>
      <c r="S258" s="128"/>
      <c r="T258" s="128">
        <v>17500</v>
      </c>
      <c r="U258" s="128"/>
      <c r="V258" s="128"/>
      <c r="W258" s="128"/>
      <c r="X258" s="128"/>
      <c r="Y258" s="128"/>
      <c r="Z258" s="128"/>
      <c r="AA258" s="128"/>
      <c r="AB258" s="128"/>
      <c r="AC258" s="128"/>
      <c r="AD258" s="90">
        <v>0</v>
      </c>
    </row>
    <row r="259" spans="1:30" s="113" customFormat="1">
      <c r="A259" s="120" t="s">
        <v>27</v>
      </c>
      <c r="B259" s="116" t="s">
        <v>460</v>
      </c>
      <c r="C259" s="116">
        <v>239100</v>
      </c>
      <c r="D259" s="116">
        <v>0</v>
      </c>
      <c r="E259" s="116">
        <v>0</v>
      </c>
      <c r="F259" s="116">
        <v>0</v>
      </c>
      <c r="G259" s="116">
        <v>0</v>
      </c>
      <c r="H259" s="116">
        <v>239100</v>
      </c>
      <c r="I259" s="116">
        <v>259343</v>
      </c>
      <c r="J259" s="116">
        <v>0</v>
      </c>
      <c r="K259" s="116">
        <v>0</v>
      </c>
      <c r="L259" s="116">
        <v>0</v>
      </c>
      <c r="M259" s="117">
        <v>0</v>
      </c>
      <c r="N259" s="116">
        <v>259343</v>
      </c>
      <c r="O259" s="115"/>
      <c r="P259" s="114">
        <v>259343</v>
      </c>
      <c r="Q259" s="114"/>
      <c r="R259" s="114"/>
      <c r="S259" s="114"/>
      <c r="T259" s="114"/>
      <c r="U259" s="114">
        <v>259343</v>
      </c>
      <c r="V259" s="114"/>
      <c r="W259" s="114"/>
      <c r="X259" s="114"/>
      <c r="Y259" s="114"/>
      <c r="Z259" s="114"/>
      <c r="AA259" s="114"/>
      <c r="AB259" s="114"/>
      <c r="AC259" s="114"/>
      <c r="AD259" s="90">
        <v>0</v>
      </c>
    </row>
    <row r="260" spans="1:30" s="98" customFormat="1">
      <c r="A260" s="106">
        <v>1</v>
      </c>
      <c r="B260" s="121" t="s">
        <v>459</v>
      </c>
      <c r="C260" s="104">
        <v>47000</v>
      </c>
      <c r="D260" s="103"/>
      <c r="E260" s="103"/>
      <c r="F260" s="103"/>
      <c r="G260" s="103"/>
      <c r="H260" s="103">
        <v>47000</v>
      </c>
      <c r="I260" s="104">
        <v>33018</v>
      </c>
      <c r="J260" s="103"/>
      <c r="K260" s="103"/>
      <c r="L260" s="103"/>
      <c r="M260" s="117"/>
      <c r="N260" s="103">
        <v>33018</v>
      </c>
      <c r="O260" s="100" t="s">
        <v>448</v>
      </c>
      <c r="P260" s="99">
        <v>33018</v>
      </c>
      <c r="Q260" s="99"/>
      <c r="R260" s="99"/>
      <c r="S260" s="99"/>
      <c r="T260" s="99"/>
      <c r="U260" s="99">
        <v>33018</v>
      </c>
      <c r="V260" s="99"/>
      <c r="W260" s="99"/>
      <c r="X260" s="99"/>
      <c r="Y260" s="99"/>
      <c r="Z260" s="99"/>
      <c r="AA260" s="99"/>
      <c r="AB260" s="99"/>
      <c r="AC260" s="99"/>
      <c r="AD260" s="90">
        <v>0</v>
      </c>
    </row>
    <row r="261" spans="1:30" s="89" customFormat="1" ht="25.5" hidden="1">
      <c r="A261" s="127" t="s">
        <v>16</v>
      </c>
      <c r="B261" s="138" t="s">
        <v>458</v>
      </c>
      <c r="C261" s="95">
        <v>25000</v>
      </c>
      <c r="D261" s="125"/>
      <c r="E261" s="125"/>
      <c r="F261" s="125"/>
      <c r="G261" s="125"/>
      <c r="H261" s="125">
        <v>25000</v>
      </c>
      <c r="I261" s="95">
        <v>11018</v>
      </c>
      <c r="J261" s="125"/>
      <c r="K261" s="125"/>
      <c r="L261" s="125"/>
      <c r="M261" s="124"/>
      <c r="N261" s="125">
        <v>11018</v>
      </c>
      <c r="O261" s="122"/>
      <c r="P261" s="91">
        <v>11018</v>
      </c>
      <c r="Q261" s="91"/>
      <c r="R261" s="91"/>
      <c r="S261" s="91"/>
      <c r="T261" s="91"/>
      <c r="U261" s="91">
        <v>11018</v>
      </c>
      <c r="V261" s="91"/>
      <c r="W261" s="91"/>
      <c r="X261" s="91"/>
      <c r="Y261" s="91"/>
      <c r="Z261" s="91"/>
      <c r="AA261" s="91"/>
      <c r="AB261" s="91"/>
      <c r="AC261" s="91"/>
      <c r="AD261" s="90">
        <v>0</v>
      </c>
    </row>
    <row r="262" spans="1:30" s="89" customFormat="1" ht="25.5" hidden="1">
      <c r="A262" s="127" t="s">
        <v>16</v>
      </c>
      <c r="B262" s="138" t="s">
        <v>457</v>
      </c>
      <c r="C262" s="95">
        <v>3000</v>
      </c>
      <c r="D262" s="125"/>
      <c r="E262" s="125"/>
      <c r="F262" s="125"/>
      <c r="G262" s="125"/>
      <c r="H262" s="125">
        <v>3000</v>
      </c>
      <c r="I262" s="95">
        <v>4000</v>
      </c>
      <c r="J262" s="125"/>
      <c r="K262" s="125"/>
      <c r="L262" s="125"/>
      <c r="M262" s="124"/>
      <c r="N262" s="125">
        <v>4000</v>
      </c>
      <c r="O262" s="122"/>
      <c r="P262" s="91">
        <v>4000</v>
      </c>
      <c r="Q262" s="91"/>
      <c r="R262" s="91"/>
      <c r="S262" s="91"/>
      <c r="T262" s="91"/>
      <c r="U262" s="91">
        <v>4000</v>
      </c>
      <c r="V262" s="91"/>
      <c r="W262" s="91"/>
      <c r="X262" s="91"/>
      <c r="Y262" s="91"/>
      <c r="Z262" s="91"/>
      <c r="AA262" s="91"/>
      <c r="AB262" s="91"/>
      <c r="AC262" s="91"/>
      <c r="AD262" s="90">
        <v>0</v>
      </c>
    </row>
    <row r="263" spans="1:30" s="89" customFormat="1" hidden="1">
      <c r="A263" s="127" t="s">
        <v>16</v>
      </c>
      <c r="B263" s="138" t="s">
        <v>456</v>
      </c>
      <c r="C263" s="95">
        <v>2000</v>
      </c>
      <c r="D263" s="125"/>
      <c r="E263" s="125"/>
      <c r="F263" s="125"/>
      <c r="G263" s="125"/>
      <c r="H263" s="125">
        <v>2000</v>
      </c>
      <c r="I263" s="95">
        <v>2000</v>
      </c>
      <c r="J263" s="125"/>
      <c r="K263" s="125"/>
      <c r="L263" s="125"/>
      <c r="M263" s="124"/>
      <c r="N263" s="125">
        <v>2000</v>
      </c>
      <c r="O263" s="122"/>
      <c r="P263" s="91">
        <v>2000</v>
      </c>
      <c r="Q263" s="91"/>
      <c r="R263" s="91"/>
      <c r="S263" s="91"/>
      <c r="T263" s="91"/>
      <c r="U263" s="91">
        <v>2000</v>
      </c>
      <c r="V263" s="91"/>
      <c r="W263" s="91"/>
      <c r="X263" s="91"/>
      <c r="Y263" s="91"/>
      <c r="Z263" s="91"/>
      <c r="AA263" s="91"/>
      <c r="AB263" s="91"/>
      <c r="AC263" s="91"/>
      <c r="AD263" s="90">
        <v>0</v>
      </c>
    </row>
    <row r="264" spans="1:30" s="89" customFormat="1" hidden="1">
      <c r="A264" s="127" t="s">
        <v>16</v>
      </c>
      <c r="B264" s="138" t="s">
        <v>455</v>
      </c>
      <c r="C264" s="95">
        <v>3000</v>
      </c>
      <c r="D264" s="125"/>
      <c r="E264" s="125"/>
      <c r="F264" s="125"/>
      <c r="G264" s="125"/>
      <c r="H264" s="125">
        <v>3000</v>
      </c>
      <c r="I264" s="95">
        <v>3000</v>
      </c>
      <c r="J264" s="125"/>
      <c r="K264" s="125"/>
      <c r="L264" s="125"/>
      <c r="M264" s="124"/>
      <c r="N264" s="125">
        <v>3000</v>
      </c>
      <c r="O264" s="122"/>
      <c r="P264" s="91">
        <v>3000</v>
      </c>
      <c r="Q264" s="91"/>
      <c r="R264" s="91"/>
      <c r="S264" s="91"/>
      <c r="T264" s="91"/>
      <c r="U264" s="91">
        <v>3000</v>
      </c>
      <c r="V264" s="91"/>
      <c r="W264" s="91"/>
      <c r="X264" s="91"/>
      <c r="Y264" s="91"/>
      <c r="Z264" s="91"/>
      <c r="AA264" s="91"/>
      <c r="AB264" s="91"/>
      <c r="AC264" s="91"/>
      <c r="AD264" s="90">
        <v>0</v>
      </c>
    </row>
    <row r="265" spans="1:30" s="89" customFormat="1" hidden="1">
      <c r="A265" s="127" t="s">
        <v>16</v>
      </c>
      <c r="B265" s="138" t="s">
        <v>454</v>
      </c>
      <c r="C265" s="95">
        <v>2000</v>
      </c>
      <c r="D265" s="125"/>
      <c r="E265" s="125"/>
      <c r="F265" s="125"/>
      <c r="G265" s="125"/>
      <c r="H265" s="125">
        <v>2000</v>
      </c>
      <c r="I265" s="95">
        <v>2000</v>
      </c>
      <c r="J265" s="125"/>
      <c r="K265" s="125"/>
      <c r="L265" s="125"/>
      <c r="M265" s="124"/>
      <c r="N265" s="125">
        <v>2000</v>
      </c>
      <c r="O265" s="122"/>
      <c r="P265" s="91">
        <v>2000</v>
      </c>
      <c r="Q265" s="91"/>
      <c r="R265" s="91"/>
      <c r="S265" s="91"/>
      <c r="T265" s="91"/>
      <c r="U265" s="91">
        <v>2000</v>
      </c>
      <c r="V265" s="91"/>
      <c r="W265" s="91"/>
      <c r="X265" s="91"/>
      <c r="Y265" s="91"/>
      <c r="Z265" s="91"/>
      <c r="AA265" s="91"/>
      <c r="AB265" s="91"/>
      <c r="AC265" s="91"/>
      <c r="AD265" s="90">
        <v>0</v>
      </c>
    </row>
    <row r="266" spans="1:30" s="89" customFormat="1" ht="25.5" hidden="1">
      <c r="A266" s="127" t="s">
        <v>16</v>
      </c>
      <c r="B266" s="138" t="s">
        <v>453</v>
      </c>
      <c r="C266" s="95">
        <v>12000</v>
      </c>
      <c r="D266" s="125"/>
      <c r="E266" s="125"/>
      <c r="F266" s="125"/>
      <c r="G266" s="125"/>
      <c r="H266" s="125">
        <v>12000</v>
      </c>
      <c r="I266" s="95">
        <v>11000</v>
      </c>
      <c r="J266" s="125"/>
      <c r="K266" s="125"/>
      <c r="L266" s="125"/>
      <c r="M266" s="124"/>
      <c r="N266" s="125">
        <v>11000</v>
      </c>
      <c r="O266" s="122"/>
      <c r="P266" s="91">
        <v>11000</v>
      </c>
      <c r="Q266" s="91"/>
      <c r="R266" s="91"/>
      <c r="S266" s="91"/>
      <c r="T266" s="91"/>
      <c r="U266" s="91">
        <v>11000</v>
      </c>
      <c r="V266" s="91"/>
      <c r="W266" s="91"/>
      <c r="X266" s="91"/>
      <c r="Y266" s="91"/>
      <c r="Z266" s="91"/>
      <c r="AA266" s="91"/>
      <c r="AB266" s="91"/>
      <c r="AC266" s="91"/>
      <c r="AD266" s="90">
        <v>0</v>
      </c>
    </row>
    <row r="267" spans="1:30" s="98" customFormat="1" ht="38.25">
      <c r="A267" s="106">
        <v>2</v>
      </c>
      <c r="B267" s="121" t="s">
        <v>452</v>
      </c>
      <c r="C267" s="104">
        <v>120000</v>
      </c>
      <c r="D267" s="103"/>
      <c r="E267" s="103"/>
      <c r="F267" s="103"/>
      <c r="G267" s="103"/>
      <c r="H267" s="103">
        <v>120000</v>
      </c>
      <c r="I267" s="104">
        <v>150000</v>
      </c>
      <c r="J267" s="103"/>
      <c r="K267" s="103"/>
      <c r="L267" s="103"/>
      <c r="M267" s="117"/>
      <c r="N267" s="103">
        <v>150000</v>
      </c>
      <c r="O267" s="100" t="s">
        <v>448</v>
      </c>
      <c r="P267" s="91">
        <v>150000</v>
      </c>
      <c r="Q267" s="99"/>
      <c r="R267" s="99"/>
      <c r="S267" s="99"/>
      <c r="T267" s="99"/>
      <c r="U267" s="99">
        <v>150000</v>
      </c>
      <c r="V267" s="99"/>
      <c r="W267" s="99"/>
      <c r="X267" s="99"/>
      <c r="Y267" s="99"/>
      <c r="Z267" s="99"/>
      <c r="AA267" s="99"/>
      <c r="AB267" s="99"/>
      <c r="AC267" s="99"/>
      <c r="AD267" s="90">
        <v>0</v>
      </c>
    </row>
    <row r="268" spans="1:30" s="98" customFormat="1" ht="38.25">
      <c r="A268" s="106">
        <v>3</v>
      </c>
      <c r="B268" s="121" t="s">
        <v>451</v>
      </c>
      <c r="C268" s="104">
        <v>18000</v>
      </c>
      <c r="D268" s="103"/>
      <c r="E268" s="103"/>
      <c r="F268" s="103"/>
      <c r="G268" s="103"/>
      <c r="H268" s="103">
        <v>18000</v>
      </c>
      <c r="I268" s="104">
        <v>0</v>
      </c>
      <c r="J268" s="103"/>
      <c r="K268" s="103"/>
      <c r="L268" s="103"/>
      <c r="M268" s="117"/>
      <c r="N268" s="103"/>
      <c r="O268" s="100"/>
      <c r="P268" s="91">
        <v>0</v>
      </c>
      <c r="Q268" s="99"/>
      <c r="R268" s="99"/>
      <c r="S268" s="99"/>
      <c r="T268" s="99"/>
      <c r="U268" s="99">
        <v>0</v>
      </c>
      <c r="V268" s="99"/>
      <c r="W268" s="99"/>
      <c r="X268" s="99"/>
      <c r="Y268" s="99"/>
      <c r="Z268" s="99"/>
      <c r="AA268" s="99"/>
      <c r="AB268" s="99"/>
      <c r="AC268" s="99"/>
      <c r="AD268" s="90">
        <v>0</v>
      </c>
    </row>
    <row r="269" spans="1:30" s="89" customFormat="1" ht="38.25" hidden="1" customHeight="1">
      <c r="A269" s="97" t="s">
        <v>16</v>
      </c>
      <c r="B269" s="96" t="s">
        <v>450</v>
      </c>
      <c r="C269" s="142">
        <v>18000</v>
      </c>
      <c r="D269" s="93"/>
      <c r="E269" s="93"/>
      <c r="F269" s="93"/>
      <c r="G269" s="93"/>
      <c r="H269" s="93">
        <v>18000</v>
      </c>
      <c r="I269" s="142">
        <v>0</v>
      </c>
      <c r="J269" s="93"/>
      <c r="K269" s="93"/>
      <c r="L269" s="93"/>
      <c r="M269" s="134"/>
      <c r="N269" s="93"/>
      <c r="O269" s="141" t="s">
        <v>448</v>
      </c>
      <c r="P269" s="140">
        <v>0</v>
      </c>
      <c r="Q269" s="91"/>
      <c r="R269" s="91"/>
      <c r="S269" s="91"/>
      <c r="T269" s="91"/>
      <c r="U269" s="91">
        <v>0</v>
      </c>
      <c r="V269" s="91"/>
      <c r="W269" s="91"/>
      <c r="X269" s="91"/>
      <c r="Y269" s="91"/>
      <c r="Z269" s="91"/>
      <c r="AA269" s="91"/>
      <c r="AB269" s="91"/>
      <c r="AC269" s="91"/>
      <c r="AD269" s="90">
        <v>0</v>
      </c>
    </row>
    <row r="270" spans="1:30" s="98" customFormat="1">
      <c r="A270" s="106">
        <v>4</v>
      </c>
      <c r="B270" s="121" t="s">
        <v>449</v>
      </c>
      <c r="C270" s="104">
        <v>4800</v>
      </c>
      <c r="D270" s="103"/>
      <c r="E270" s="103"/>
      <c r="F270" s="103"/>
      <c r="G270" s="103"/>
      <c r="H270" s="103">
        <v>4800</v>
      </c>
      <c r="I270" s="104">
        <v>6325</v>
      </c>
      <c r="J270" s="103"/>
      <c r="K270" s="103"/>
      <c r="L270" s="103"/>
      <c r="M270" s="117"/>
      <c r="N270" s="103">
        <v>6325</v>
      </c>
      <c r="O270" s="100"/>
      <c r="P270" s="99">
        <v>6325</v>
      </c>
      <c r="Q270" s="99"/>
      <c r="R270" s="99"/>
      <c r="S270" s="99"/>
      <c r="T270" s="99"/>
      <c r="U270" s="99">
        <v>6325</v>
      </c>
      <c r="V270" s="99"/>
      <c r="W270" s="99"/>
      <c r="X270" s="99"/>
      <c r="Y270" s="99"/>
      <c r="Z270" s="99"/>
      <c r="AA270" s="99"/>
      <c r="AB270" s="99"/>
      <c r="AC270" s="99"/>
      <c r="AD270" s="90">
        <v>0</v>
      </c>
    </row>
    <row r="271" spans="1:30" s="89" customFormat="1">
      <c r="A271" s="127" t="s">
        <v>16</v>
      </c>
      <c r="B271" s="138" t="s">
        <v>321</v>
      </c>
      <c r="C271" s="95">
        <v>1500</v>
      </c>
      <c r="D271" s="125"/>
      <c r="E271" s="125"/>
      <c r="F271" s="125"/>
      <c r="G271" s="125"/>
      <c r="H271" s="125">
        <v>1500</v>
      </c>
      <c r="I271" s="95">
        <v>2025</v>
      </c>
      <c r="J271" s="125"/>
      <c r="K271" s="125"/>
      <c r="L271" s="125"/>
      <c r="M271" s="124"/>
      <c r="N271" s="125">
        <v>2025</v>
      </c>
      <c r="O271" s="122"/>
      <c r="P271" s="91">
        <v>2025</v>
      </c>
      <c r="Q271" s="91"/>
      <c r="R271" s="91"/>
      <c r="S271" s="91"/>
      <c r="T271" s="91"/>
      <c r="U271" s="91">
        <v>2025</v>
      </c>
      <c r="V271" s="91"/>
      <c r="W271" s="91"/>
      <c r="X271" s="91"/>
      <c r="Y271" s="91"/>
      <c r="Z271" s="91"/>
      <c r="AA271" s="91"/>
      <c r="AB271" s="91"/>
      <c r="AC271" s="91"/>
      <c r="AD271" s="90">
        <v>0</v>
      </c>
    </row>
    <row r="272" spans="1:30" s="89" customFormat="1">
      <c r="A272" s="127" t="s">
        <v>16</v>
      </c>
      <c r="B272" s="138" t="s">
        <v>448</v>
      </c>
      <c r="C272" s="95">
        <v>2000</v>
      </c>
      <c r="D272" s="125"/>
      <c r="E272" s="125"/>
      <c r="F272" s="125"/>
      <c r="G272" s="125"/>
      <c r="H272" s="125">
        <v>2000</v>
      </c>
      <c r="I272" s="95">
        <v>2800</v>
      </c>
      <c r="J272" s="125"/>
      <c r="K272" s="125"/>
      <c r="L272" s="125"/>
      <c r="M272" s="124"/>
      <c r="N272" s="125">
        <v>2800</v>
      </c>
      <c r="O272" s="122"/>
      <c r="P272" s="91">
        <v>2800</v>
      </c>
      <c r="Q272" s="91"/>
      <c r="R272" s="91"/>
      <c r="S272" s="91"/>
      <c r="T272" s="91"/>
      <c r="U272" s="91">
        <v>2800</v>
      </c>
      <c r="V272" s="91"/>
      <c r="W272" s="91"/>
      <c r="X272" s="91"/>
      <c r="Y272" s="91"/>
      <c r="Z272" s="91"/>
      <c r="AA272" s="91"/>
      <c r="AB272" s="91"/>
      <c r="AC272" s="91"/>
      <c r="AD272" s="90">
        <v>0</v>
      </c>
    </row>
    <row r="273" spans="1:30" s="89" customFormat="1">
      <c r="A273" s="127" t="s">
        <v>16</v>
      </c>
      <c r="B273" s="138" t="s">
        <v>307</v>
      </c>
      <c r="C273" s="95">
        <v>1300</v>
      </c>
      <c r="D273" s="125"/>
      <c r="E273" s="125"/>
      <c r="F273" s="125"/>
      <c r="G273" s="125"/>
      <c r="H273" s="125">
        <v>1300</v>
      </c>
      <c r="I273" s="95">
        <v>1500</v>
      </c>
      <c r="J273" s="125"/>
      <c r="K273" s="125"/>
      <c r="L273" s="125"/>
      <c r="M273" s="124"/>
      <c r="N273" s="125">
        <v>1500</v>
      </c>
      <c r="O273" s="122"/>
      <c r="P273" s="91">
        <v>1500</v>
      </c>
      <c r="Q273" s="91"/>
      <c r="R273" s="91"/>
      <c r="S273" s="91"/>
      <c r="T273" s="91"/>
      <c r="U273" s="91">
        <v>1500</v>
      </c>
      <c r="V273" s="91"/>
      <c r="W273" s="91"/>
      <c r="X273" s="91"/>
      <c r="Y273" s="91"/>
      <c r="Z273" s="91"/>
      <c r="AA273" s="91"/>
      <c r="AB273" s="91"/>
      <c r="AC273" s="91"/>
      <c r="AD273" s="90">
        <v>0</v>
      </c>
    </row>
    <row r="274" spans="1:30" s="89" customFormat="1" ht="25.5">
      <c r="A274" s="106">
        <v>5</v>
      </c>
      <c r="B274" s="121" t="s">
        <v>447</v>
      </c>
      <c r="C274" s="104">
        <v>49300</v>
      </c>
      <c r="D274" s="103"/>
      <c r="E274" s="103"/>
      <c r="F274" s="103"/>
      <c r="G274" s="103"/>
      <c r="H274" s="103">
        <v>49300</v>
      </c>
      <c r="I274" s="104">
        <v>70000</v>
      </c>
      <c r="J274" s="103"/>
      <c r="K274" s="103"/>
      <c r="L274" s="103"/>
      <c r="M274" s="117"/>
      <c r="N274" s="103">
        <v>70000</v>
      </c>
      <c r="O274" s="100" t="s">
        <v>446</v>
      </c>
      <c r="P274" s="91">
        <v>70000</v>
      </c>
      <c r="Q274" s="91"/>
      <c r="R274" s="91"/>
      <c r="S274" s="91"/>
      <c r="T274" s="91"/>
      <c r="U274" s="91">
        <v>70000</v>
      </c>
      <c r="V274" s="91"/>
      <c r="W274" s="91"/>
      <c r="X274" s="91"/>
      <c r="Y274" s="91"/>
      <c r="Z274" s="91"/>
      <c r="AA274" s="91"/>
      <c r="AB274" s="91"/>
      <c r="AC274" s="91"/>
      <c r="AD274" s="90">
        <v>0</v>
      </c>
    </row>
    <row r="275" spans="1:30" s="98" customFormat="1" ht="25.5" hidden="1">
      <c r="A275" s="106">
        <v>6</v>
      </c>
      <c r="B275" s="121" t="s">
        <v>445</v>
      </c>
      <c r="C275" s="104"/>
      <c r="D275" s="103"/>
      <c r="E275" s="103"/>
      <c r="F275" s="103"/>
      <c r="G275" s="103"/>
      <c r="H275" s="103"/>
      <c r="I275" s="104">
        <v>0</v>
      </c>
      <c r="J275" s="103"/>
      <c r="K275" s="103"/>
      <c r="L275" s="103"/>
      <c r="M275" s="117"/>
      <c r="N275" s="103">
        <v>0</v>
      </c>
      <c r="O275" s="100"/>
      <c r="P275" s="99">
        <v>0</v>
      </c>
      <c r="Q275" s="99"/>
      <c r="R275" s="99"/>
      <c r="S275" s="99"/>
      <c r="T275" s="99"/>
      <c r="U275" s="99">
        <v>0</v>
      </c>
      <c r="V275" s="99"/>
      <c r="W275" s="99"/>
      <c r="X275" s="99"/>
      <c r="Y275" s="99"/>
      <c r="Z275" s="99"/>
      <c r="AA275" s="99"/>
      <c r="AB275" s="99"/>
      <c r="AC275" s="99"/>
      <c r="AD275" s="90">
        <v>0</v>
      </c>
    </row>
    <row r="276" spans="1:30" s="89" customFormat="1" ht="51" hidden="1">
      <c r="A276" s="127"/>
      <c r="B276" s="138" t="s">
        <v>444</v>
      </c>
      <c r="C276" s="95"/>
      <c r="D276" s="125"/>
      <c r="E276" s="125"/>
      <c r="F276" s="125"/>
      <c r="G276" s="125"/>
      <c r="H276" s="125"/>
      <c r="I276" s="95">
        <v>0</v>
      </c>
      <c r="J276" s="125"/>
      <c r="K276" s="125"/>
      <c r="L276" s="125"/>
      <c r="M276" s="124"/>
      <c r="N276" s="125">
        <v>0</v>
      </c>
      <c r="O276" s="122"/>
      <c r="P276" s="91">
        <v>0</v>
      </c>
      <c r="Q276" s="91"/>
      <c r="R276" s="91"/>
      <c r="S276" s="91"/>
      <c r="T276" s="91"/>
      <c r="U276" s="91">
        <v>0</v>
      </c>
      <c r="V276" s="91"/>
      <c r="W276" s="91"/>
      <c r="X276" s="91"/>
      <c r="Y276" s="91"/>
      <c r="Z276" s="91"/>
      <c r="AA276" s="91"/>
      <c r="AB276" s="91"/>
      <c r="AC276" s="91"/>
      <c r="AD276" s="87">
        <v>0</v>
      </c>
    </row>
    <row r="277" spans="1:30" s="113" customFormat="1">
      <c r="A277" s="120" t="s">
        <v>142</v>
      </c>
      <c r="B277" s="119" t="s">
        <v>443</v>
      </c>
      <c r="C277" s="118">
        <v>55000</v>
      </c>
      <c r="D277" s="116"/>
      <c r="E277" s="116"/>
      <c r="F277" s="116"/>
      <c r="G277" s="116"/>
      <c r="H277" s="116">
        <v>55000</v>
      </c>
      <c r="I277" s="118">
        <v>74421</v>
      </c>
      <c r="J277" s="116"/>
      <c r="K277" s="116"/>
      <c r="L277" s="116"/>
      <c r="M277" s="117"/>
      <c r="N277" s="116">
        <v>74421</v>
      </c>
      <c r="O277" s="115"/>
      <c r="P277" s="114">
        <v>74421</v>
      </c>
      <c r="Q277" s="114"/>
      <c r="R277" s="114"/>
      <c r="S277" s="114"/>
      <c r="T277" s="114"/>
      <c r="U277" s="114"/>
      <c r="V277" s="116">
        <v>74421</v>
      </c>
      <c r="W277" s="114"/>
      <c r="X277" s="114"/>
      <c r="Y277" s="114"/>
      <c r="Z277" s="114"/>
      <c r="AA277" s="114"/>
      <c r="AB277" s="114"/>
      <c r="AC277" s="114"/>
      <c r="AD277" s="90">
        <v>0</v>
      </c>
    </row>
    <row r="278" spans="1:30" s="98" customFormat="1">
      <c r="A278" s="106">
        <v>1</v>
      </c>
      <c r="B278" s="121" t="s">
        <v>442</v>
      </c>
      <c r="C278" s="104">
        <v>6000</v>
      </c>
      <c r="D278" s="103"/>
      <c r="E278" s="103"/>
      <c r="F278" s="103"/>
      <c r="G278" s="103"/>
      <c r="H278" s="103">
        <v>6000</v>
      </c>
      <c r="I278" s="104">
        <v>10000</v>
      </c>
      <c r="J278" s="103"/>
      <c r="K278" s="103"/>
      <c r="L278" s="103"/>
      <c r="M278" s="117"/>
      <c r="N278" s="103">
        <v>10000</v>
      </c>
      <c r="O278" s="100" t="s">
        <v>252</v>
      </c>
      <c r="P278" s="99">
        <v>10000</v>
      </c>
      <c r="Q278" s="99"/>
      <c r="R278" s="99"/>
      <c r="S278" s="99"/>
      <c r="T278" s="99"/>
      <c r="U278" s="99"/>
      <c r="V278" s="99">
        <v>10000</v>
      </c>
      <c r="W278" s="99"/>
      <c r="X278" s="99"/>
      <c r="Y278" s="99"/>
      <c r="Z278" s="99"/>
      <c r="AA278" s="99"/>
      <c r="AB278" s="99"/>
      <c r="AC278" s="99"/>
      <c r="AD278" s="90">
        <v>0</v>
      </c>
    </row>
    <row r="279" spans="1:30" s="98" customFormat="1" ht="38.25">
      <c r="A279" s="106">
        <v>2</v>
      </c>
      <c r="B279" s="121" t="s">
        <v>441</v>
      </c>
      <c r="C279" s="104">
        <v>12000</v>
      </c>
      <c r="D279" s="103"/>
      <c r="E279" s="103"/>
      <c r="F279" s="103"/>
      <c r="G279" s="103"/>
      <c r="H279" s="103">
        <v>12000</v>
      </c>
      <c r="I279" s="104">
        <v>12000</v>
      </c>
      <c r="J279" s="103"/>
      <c r="K279" s="103"/>
      <c r="L279" s="103"/>
      <c r="M279" s="117"/>
      <c r="N279" s="103">
        <v>12000</v>
      </c>
      <c r="O279" s="100" t="s">
        <v>286</v>
      </c>
      <c r="P279" s="99">
        <v>12000</v>
      </c>
      <c r="Q279" s="99"/>
      <c r="R279" s="99"/>
      <c r="S279" s="99"/>
      <c r="T279" s="99"/>
      <c r="U279" s="99"/>
      <c r="V279" s="99">
        <v>12000</v>
      </c>
      <c r="W279" s="99"/>
      <c r="X279" s="99"/>
      <c r="Y279" s="99"/>
      <c r="Z279" s="99"/>
      <c r="AA279" s="99"/>
      <c r="AB279" s="99"/>
      <c r="AC279" s="99"/>
      <c r="AD279" s="90">
        <v>0</v>
      </c>
    </row>
    <row r="280" spans="1:30" s="98" customFormat="1" ht="25.5">
      <c r="A280" s="106">
        <v>3</v>
      </c>
      <c r="B280" s="121" t="s">
        <v>440</v>
      </c>
      <c r="C280" s="104">
        <v>27000</v>
      </c>
      <c r="D280" s="103"/>
      <c r="E280" s="103"/>
      <c r="F280" s="103"/>
      <c r="G280" s="103"/>
      <c r="H280" s="103">
        <v>27000</v>
      </c>
      <c r="I280" s="104">
        <v>4500</v>
      </c>
      <c r="J280" s="103"/>
      <c r="K280" s="103"/>
      <c r="L280" s="103"/>
      <c r="M280" s="117"/>
      <c r="N280" s="103">
        <v>4500</v>
      </c>
      <c r="O280" s="100"/>
      <c r="P280" s="99">
        <v>4500</v>
      </c>
      <c r="Q280" s="99"/>
      <c r="R280" s="99"/>
      <c r="S280" s="99"/>
      <c r="T280" s="99"/>
      <c r="U280" s="99"/>
      <c r="V280" s="99">
        <v>4500</v>
      </c>
      <c r="W280" s="99"/>
      <c r="X280" s="99"/>
      <c r="Y280" s="99"/>
      <c r="Z280" s="99"/>
      <c r="AA280" s="99"/>
      <c r="AB280" s="99"/>
      <c r="AC280" s="99"/>
      <c r="AD280" s="90">
        <v>0</v>
      </c>
    </row>
    <row r="281" spans="1:30" s="89" customFormat="1">
      <c r="A281" s="127" t="s">
        <v>16</v>
      </c>
      <c r="B281" s="138" t="s">
        <v>439</v>
      </c>
      <c r="C281" s="95">
        <v>23000</v>
      </c>
      <c r="D281" s="125"/>
      <c r="E281" s="125"/>
      <c r="F281" s="125"/>
      <c r="G281" s="125"/>
      <c r="H281" s="125">
        <v>23000</v>
      </c>
      <c r="I281" s="95">
        <v>0</v>
      </c>
      <c r="J281" s="125"/>
      <c r="K281" s="125"/>
      <c r="L281" s="125"/>
      <c r="M281" s="124"/>
      <c r="N281" s="125"/>
      <c r="O281" s="122"/>
      <c r="P281" s="91">
        <v>0</v>
      </c>
      <c r="Q281" s="91"/>
      <c r="R281" s="91"/>
      <c r="S281" s="91"/>
      <c r="T281" s="91"/>
      <c r="U281" s="91"/>
      <c r="V281" s="91">
        <v>0</v>
      </c>
      <c r="W281" s="91"/>
      <c r="X281" s="91"/>
      <c r="Y281" s="91"/>
      <c r="Z281" s="91"/>
      <c r="AA281" s="91"/>
      <c r="AB281" s="91"/>
      <c r="AC281" s="91"/>
      <c r="AD281" s="90">
        <v>0</v>
      </c>
    </row>
    <row r="282" spans="1:30" s="89" customFormat="1">
      <c r="A282" s="127" t="s">
        <v>16</v>
      </c>
      <c r="B282" s="138" t="s">
        <v>252</v>
      </c>
      <c r="C282" s="95">
        <v>4000</v>
      </c>
      <c r="D282" s="125"/>
      <c r="E282" s="125"/>
      <c r="F282" s="125"/>
      <c r="G282" s="125"/>
      <c r="H282" s="125">
        <v>4000</v>
      </c>
      <c r="I282" s="95">
        <v>4500</v>
      </c>
      <c r="J282" s="125"/>
      <c r="K282" s="125"/>
      <c r="L282" s="125"/>
      <c r="M282" s="124"/>
      <c r="N282" s="125">
        <v>4500</v>
      </c>
      <c r="O282" s="122"/>
      <c r="P282" s="91">
        <v>4500</v>
      </c>
      <c r="Q282" s="91"/>
      <c r="R282" s="91"/>
      <c r="S282" s="91"/>
      <c r="T282" s="91"/>
      <c r="U282" s="91"/>
      <c r="V282" s="91">
        <v>4500</v>
      </c>
      <c r="W282" s="91"/>
      <c r="X282" s="91"/>
      <c r="Y282" s="91"/>
      <c r="Z282" s="91"/>
      <c r="AA282" s="91"/>
      <c r="AB282" s="91"/>
      <c r="AC282" s="91"/>
      <c r="AD282" s="90">
        <v>0</v>
      </c>
    </row>
    <row r="283" spans="1:30" s="98" customFormat="1">
      <c r="A283" s="106">
        <v>4</v>
      </c>
      <c r="B283" s="121" t="s">
        <v>438</v>
      </c>
      <c r="C283" s="104">
        <v>10000</v>
      </c>
      <c r="D283" s="103"/>
      <c r="E283" s="103"/>
      <c r="F283" s="103"/>
      <c r="G283" s="103"/>
      <c r="H283" s="103">
        <v>10000</v>
      </c>
      <c r="I283" s="104">
        <v>10000</v>
      </c>
      <c r="J283" s="103"/>
      <c r="K283" s="103"/>
      <c r="L283" s="103"/>
      <c r="M283" s="117"/>
      <c r="N283" s="103">
        <v>10000</v>
      </c>
      <c r="O283" s="100"/>
      <c r="P283" s="99">
        <v>10000</v>
      </c>
      <c r="Q283" s="99"/>
      <c r="R283" s="99"/>
      <c r="S283" s="99"/>
      <c r="T283" s="99"/>
      <c r="U283" s="99"/>
      <c r="V283" s="99">
        <v>10000</v>
      </c>
      <c r="W283" s="99"/>
      <c r="X283" s="99"/>
      <c r="Y283" s="99"/>
      <c r="Z283" s="99"/>
      <c r="AA283" s="99"/>
      <c r="AB283" s="99"/>
      <c r="AC283" s="99"/>
      <c r="AD283" s="90">
        <v>0</v>
      </c>
    </row>
    <row r="284" spans="1:30" s="139" customFormat="1" hidden="1">
      <c r="A284" s="97"/>
      <c r="B284" s="96" t="s">
        <v>437</v>
      </c>
      <c r="C284" s="142">
        <v>700</v>
      </c>
      <c r="D284" s="93"/>
      <c r="E284" s="93"/>
      <c r="F284" s="93"/>
      <c r="G284" s="93"/>
      <c r="H284" s="93">
        <v>700</v>
      </c>
      <c r="I284" s="142">
        <v>0</v>
      </c>
      <c r="J284" s="93"/>
      <c r="K284" s="93"/>
      <c r="L284" s="93"/>
      <c r="M284" s="134"/>
      <c r="N284" s="93"/>
      <c r="O284" s="141" t="s">
        <v>436</v>
      </c>
      <c r="P284" s="140">
        <v>0</v>
      </c>
      <c r="Q284" s="140"/>
      <c r="R284" s="140"/>
      <c r="S284" s="140"/>
      <c r="T284" s="140"/>
      <c r="U284" s="140"/>
      <c r="V284" s="140">
        <v>0</v>
      </c>
      <c r="W284" s="140"/>
      <c r="X284" s="140"/>
      <c r="Y284" s="140"/>
      <c r="Z284" s="140"/>
      <c r="AA284" s="140"/>
      <c r="AB284" s="140"/>
      <c r="AC284" s="140"/>
      <c r="AD284" s="90">
        <v>0</v>
      </c>
    </row>
    <row r="285" spans="1:30" s="113" customFormat="1" ht="25.5">
      <c r="A285" s="120">
        <v>5</v>
      </c>
      <c r="B285" s="119" t="s">
        <v>435</v>
      </c>
      <c r="C285" s="118"/>
      <c r="D285" s="116"/>
      <c r="E285" s="116"/>
      <c r="F285" s="116"/>
      <c r="G285" s="116"/>
      <c r="H285" s="116"/>
      <c r="I285" s="118">
        <v>15000</v>
      </c>
      <c r="J285" s="116"/>
      <c r="K285" s="116"/>
      <c r="L285" s="116"/>
      <c r="M285" s="117"/>
      <c r="N285" s="116">
        <v>15000</v>
      </c>
      <c r="O285" s="115"/>
      <c r="P285" s="114">
        <v>15000</v>
      </c>
      <c r="Q285" s="114"/>
      <c r="R285" s="114"/>
      <c r="S285" s="114"/>
      <c r="T285" s="114"/>
      <c r="U285" s="114"/>
      <c r="V285" s="114">
        <v>15000</v>
      </c>
      <c r="W285" s="114"/>
      <c r="X285" s="114"/>
      <c r="Y285" s="114"/>
      <c r="Z285" s="114"/>
      <c r="AA285" s="114"/>
      <c r="AB285" s="114"/>
      <c r="AC285" s="114"/>
      <c r="AD285" s="90">
        <v>0</v>
      </c>
    </row>
    <row r="286" spans="1:30" s="113" customFormat="1" ht="38.25">
      <c r="A286" s="120">
        <v>6</v>
      </c>
      <c r="B286" s="155" t="s">
        <v>434</v>
      </c>
      <c r="C286" s="118"/>
      <c r="D286" s="116"/>
      <c r="E286" s="116"/>
      <c r="F286" s="116"/>
      <c r="G286" s="116"/>
      <c r="H286" s="116"/>
      <c r="I286" s="118">
        <v>22921</v>
      </c>
      <c r="J286" s="116"/>
      <c r="K286" s="116"/>
      <c r="L286" s="116"/>
      <c r="M286" s="117"/>
      <c r="N286" s="116">
        <v>22921</v>
      </c>
      <c r="O286" s="115"/>
      <c r="P286" s="114">
        <v>22921</v>
      </c>
      <c r="Q286" s="114"/>
      <c r="R286" s="114"/>
      <c r="S286" s="114"/>
      <c r="T286" s="114"/>
      <c r="U286" s="114"/>
      <c r="V286" s="114">
        <v>22921</v>
      </c>
      <c r="W286" s="114"/>
      <c r="X286" s="114"/>
      <c r="Y286" s="114"/>
      <c r="Z286" s="114"/>
      <c r="AA286" s="114"/>
      <c r="AB286" s="114"/>
      <c r="AC286" s="114"/>
      <c r="AD286" s="90">
        <v>0</v>
      </c>
    </row>
    <row r="287" spans="1:30" s="113" customFormat="1">
      <c r="A287" s="120" t="s">
        <v>141</v>
      </c>
      <c r="B287" s="118" t="s">
        <v>433</v>
      </c>
      <c r="C287" s="118">
        <v>23000</v>
      </c>
      <c r="D287" s="116"/>
      <c r="E287" s="116"/>
      <c r="F287" s="116"/>
      <c r="G287" s="116"/>
      <c r="H287" s="116">
        <v>23000</v>
      </c>
      <c r="I287" s="118">
        <v>65000</v>
      </c>
      <c r="J287" s="116"/>
      <c r="K287" s="116"/>
      <c r="L287" s="116"/>
      <c r="M287" s="117"/>
      <c r="N287" s="116">
        <v>65000</v>
      </c>
      <c r="O287" s="115"/>
      <c r="P287" s="114">
        <v>65000</v>
      </c>
      <c r="Q287" s="114"/>
      <c r="R287" s="114"/>
      <c r="S287" s="114"/>
      <c r="T287" s="114"/>
      <c r="U287" s="114"/>
      <c r="V287" s="114"/>
      <c r="W287" s="114">
        <v>65000</v>
      </c>
      <c r="X287" s="114"/>
      <c r="Y287" s="114"/>
      <c r="Z287" s="114"/>
      <c r="AA287" s="114"/>
      <c r="AB287" s="114"/>
      <c r="AC287" s="114"/>
      <c r="AD287" s="90">
        <v>0</v>
      </c>
    </row>
    <row r="288" spans="1:30" s="89" customFormat="1">
      <c r="A288" s="127"/>
      <c r="B288" s="138" t="s">
        <v>432</v>
      </c>
      <c r="C288" s="95">
        <v>23000</v>
      </c>
      <c r="D288" s="125"/>
      <c r="E288" s="125"/>
      <c r="F288" s="125"/>
      <c r="G288" s="125"/>
      <c r="H288" s="125">
        <v>23000</v>
      </c>
      <c r="I288" s="95">
        <v>65000</v>
      </c>
      <c r="J288" s="125"/>
      <c r="K288" s="125"/>
      <c r="L288" s="125"/>
      <c r="M288" s="124"/>
      <c r="N288" s="125">
        <v>65000</v>
      </c>
      <c r="O288" s="122"/>
      <c r="P288" s="91">
        <v>65000</v>
      </c>
      <c r="Q288" s="91"/>
      <c r="R288" s="91"/>
      <c r="S288" s="91"/>
      <c r="T288" s="91"/>
      <c r="U288" s="91"/>
      <c r="V288" s="91"/>
      <c r="W288" s="91">
        <v>65000</v>
      </c>
      <c r="X288" s="91"/>
      <c r="Y288" s="91"/>
      <c r="Z288" s="91"/>
      <c r="AA288" s="91"/>
      <c r="AB288" s="91"/>
      <c r="AC288" s="91"/>
      <c r="AD288" s="90">
        <v>0</v>
      </c>
    </row>
    <row r="289" spans="1:30" s="113" customFormat="1">
      <c r="A289" s="120" t="s">
        <v>431</v>
      </c>
      <c r="B289" s="118" t="s">
        <v>430</v>
      </c>
      <c r="C289" s="118">
        <v>45800</v>
      </c>
      <c r="D289" s="116"/>
      <c r="E289" s="116"/>
      <c r="F289" s="116"/>
      <c r="G289" s="116"/>
      <c r="H289" s="116">
        <v>45800</v>
      </c>
      <c r="I289" s="118">
        <v>46000</v>
      </c>
      <c r="J289" s="116"/>
      <c r="K289" s="116"/>
      <c r="L289" s="116"/>
      <c r="M289" s="117"/>
      <c r="N289" s="114">
        <v>46000</v>
      </c>
      <c r="O289" s="115"/>
      <c r="P289" s="114">
        <v>46000</v>
      </c>
      <c r="Q289" s="114"/>
      <c r="R289" s="114"/>
      <c r="S289" s="114"/>
      <c r="T289" s="114"/>
      <c r="U289" s="114"/>
      <c r="V289" s="114"/>
      <c r="W289" s="114"/>
      <c r="X289" s="114">
        <v>46000</v>
      </c>
      <c r="Y289" s="114"/>
      <c r="Z289" s="114"/>
      <c r="AA289" s="114"/>
      <c r="AB289" s="114"/>
      <c r="AC289" s="114"/>
      <c r="AD289" s="90">
        <v>0</v>
      </c>
    </row>
    <row r="290" spans="1:30" s="98" customFormat="1">
      <c r="A290" s="106">
        <v>1</v>
      </c>
      <c r="B290" s="121" t="s">
        <v>429</v>
      </c>
      <c r="C290" s="104">
        <v>15000</v>
      </c>
      <c r="D290" s="103"/>
      <c r="E290" s="103"/>
      <c r="F290" s="103"/>
      <c r="G290" s="103"/>
      <c r="H290" s="103">
        <v>15000</v>
      </c>
      <c r="I290" s="104">
        <v>15000</v>
      </c>
      <c r="J290" s="103"/>
      <c r="K290" s="103"/>
      <c r="L290" s="103"/>
      <c r="M290" s="117"/>
      <c r="N290" s="103">
        <v>15000</v>
      </c>
      <c r="O290" s="1078" t="s">
        <v>252</v>
      </c>
      <c r="P290" s="91">
        <v>15000</v>
      </c>
      <c r="Q290" s="103"/>
      <c r="R290" s="103"/>
      <c r="S290" s="103"/>
      <c r="T290" s="103"/>
      <c r="U290" s="103"/>
      <c r="V290" s="103"/>
      <c r="W290" s="103"/>
      <c r="X290" s="99">
        <v>15000</v>
      </c>
      <c r="Y290" s="103"/>
      <c r="Z290" s="103"/>
      <c r="AA290" s="103"/>
      <c r="AB290" s="103"/>
      <c r="AC290" s="103"/>
      <c r="AD290" s="90">
        <v>0</v>
      </c>
    </row>
    <row r="291" spans="1:30" s="98" customFormat="1" ht="25.5">
      <c r="A291" s="106">
        <v>2</v>
      </c>
      <c r="B291" s="121" t="s">
        <v>428</v>
      </c>
      <c r="C291" s="104">
        <v>20000</v>
      </c>
      <c r="D291" s="103"/>
      <c r="E291" s="103"/>
      <c r="F291" s="103"/>
      <c r="G291" s="103"/>
      <c r="H291" s="103">
        <v>20000</v>
      </c>
      <c r="I291" s="104">
        <v>21000</v>
      </c>
      <c r="J291" s="103"/>
      <c r="K291" s="103"/>
      <c r="L291" s="103"/>
      <c r="M291" s="117"/>
      <c r="N291" s="103">
        <v>21000</v>
      </c>
      <c r="O291" s="1079"/>
      <c r="P291" s="99">
        <v>21000</v>
      </c>
      <c r="Q291" s="103"/>
      <c r="R291" s="103"/>
      <c r="S291" s="103"/>
      <c r="T291" s="103"/>
      <c r="U291" s="103"/>
      <c r="V291" s="103"/>
      <c r="W291" s="103"/>
      <c r="X291" s="99">
        <v>21000</v>
      </c>
      <c r="Y291" s="103"/>
      <c r="Z291" s="103"/>
      <c r="AA291" s="103"/>
      <c r="AB291" s="103"/>
      <c r="AC291" s="103"/>
      <c r="AD291" s="90">
        <v>0</v>
      </c>
    </row>
    <row r="292" spans="1:30" s="98" customFormat="1" ht="42.75" customHeight="1">
      <c r="A292" s="106">
        <v>3</v>
      </c>
      <c r="B292" s="121" t="s">
        <v>427</v>
      </c>
      <c r="C292" s="104"/>
      <c r="D292" s="103"/>
      <c r="E292" s="103"/>
      <c r="F292" s="103"/>
      <c r="G292" s="103"/>
      <c r="H292" s="103"/>
      <c r="I292" s="104">
        <v>10000</v>
      </c>
      <c r="J292" s="103"/>
      <c r="K292" s="103"/>
      <c r="L292" s="103"/>
      <c r="M292" s="117"/>
      <c r="N292" s="103">
        <v>10000</v>
      </c>
      <c r="O292" s="1091"/>
      <c r="P292" s="99">
        <v>10000</v>
      </c>
      <c r="Q292" s="103"/>
      <c r="R292" s="103"/>
      <c r="S292" s="103"/>
      <c r="T292" s="103"/>
      <c r="U292" s="103"/>
      <c r="V292" s="103"/>
      <c r="W292" s="103"/>
      <c r="X292" s="99">
        <v>10000</v>
      </c>
      <c r="Y292" s="103"/>
      <c r="Z292" s="103"/>
      <c r="AA292" s="103"/>
      <c r="AB292" s="103"/>
      <c r="AC292" s="103"/>
      <c r="AD292" s="90">
        <v>0</v>
      </c>
    </row>
    <row r="293" spans="1:30" s="98" customFormat="1" ht="77.25" hidden="1" customHeight="1">
      <c r="A293" s="106">
        <v>4</v>
      </c>
      <c r="B293" s="121" t="s">
        <v>426</v>
      </c>
      <c r="C293" s="104">
        <v>10800</v>
      </c>
      <c r="D293" s="103"/>
      <c r="E293" s="103"/>
      <c r="F293" s="103"/>
      <c r="G293" s="103"/>
      <c r="H293" s="103">
        <v>10800</v>
      </c>
      <c r="I293" s="104">
        <v>0</v>
      </c>
      <c r="J293" s="103"/>
      <c r="K293" s="103"/>
      <c r="L293" s="103"/>
      <c r="M293" s="117"/>
      <c r="N293" s="103">
        <v>0</v>
      </c>
      <c r="O293" s="100"/>
      <c r="P293" s="99">
        <v>0</v>
      </c>
      <c r="Q293" s="103"/>
      <c r="R293" s="103"/>
      <c r="S293" s="103"/>
      <c r="T293" s="103"/>
      <c r="U293" s="103"/>
      <c r="V293" s="103"/>
      <c r="W293" s="103"/>
      <c r="X293" s="99">
        <v>0</v>
      </c>
      <c r="Y293" s="103"/>
      <c r="Z293" s="103"/>
      <c r="AA293" s="103"/>
      <c r="AB293" s="103"/>
      <c r="AC293" s="103"/>
      <c r="AD293" s="90">
        <v>0</v>
      </c>
    </row>
    <row r="294" spans="1:30" s="113" customFormat="1" ht="14.25" customHeight="1">
      <c r="A294" s="120" t="s">
        <v>425</v>
      </c>
      <c r="B294" s="118" t="s">
        <v>424</v>
      </c>
      <c r="C294" s="118">
        <v>88879</v>
      </c>
      <c r="D294" s="116"/>
      <c r="E294" s="116"/>
      <c r="F294" s="116"/>
      <c r="G294" s="116"/>
      <c r="H294" s="116">
        <v>88879</v>
      </c>
      <c r="I294" s="118">
        <v>108860</v>
      </c>
      <c r="J294" s="116"/>
      <c r="K294" s="116"/>
      <c r="L294" s="116"/>
      <c r="M294" s="117"/>
      <c r="N294" s="116">
        <v>108860</v>
      </c>
      <c r="O294" s="115"/>
      <c r="P294" s="114">
        <v>108860</v>
      </c>
      <c r="Q294" s="114"/>
      <c r="R294" s="114"/>
      <c r="S294" s="114"/>
      <c r="T294" s="114"/>
      <c r="U294" s="114"/>
      <c r="V294" s="114"/>
      <c r="W294" s="114"/>
      <c r="X294" s="114"/>
      <c r="Y294" s="114">
        <v>108860</v>
      </c>
      <c r="Z294" s="114"/>
      <c r="AA294" s="114"/>
      <c r="AB294" s="114"/>
      <c r="AC294" s="114"/>
      <c r="AD294" s="90">
        <v>0</v>
      </c>
    </row>
    <row r="295" spans="1:30" s="98" customFormat="1" ht="25.5">
      <c r="A295" s="106">
        <v>1</v>
      </c>
      <c r="B295" s="121" t="s">
        <v>423</v>
      </c>
      <c r="C295" s="104">
        <v>23879</v>
      </c>
      <c r="D295" s="103"/>
      <c r="E295" s="103"/>
      <c r="F295" s="103"/>
      <c r="G295" s="103"/>
      <c r="H295" s="103">
        <v>23879</v>
      </c>
      <c r="I295" s="104">
        <v>22560</v>
      </c>
      <c r="J295" s="103"/>
      <c r="K295" s="103"/>
      <c r="L295" s="103"/>
      <c r="M295" s="117"/>
      <c r="N295" s="103">
        <v>22560</v>
      </c>
      <c r="O295" s="100"/>
      <c r="P295" s="91">
        <v>22560</v>
      </c>
      <c r="Q295" s="99"/>
      <c r="R295" s="99"/>
      <c r="S295" s="99"/>
      <c r="T295" s="99"/>
      <c r="U295" s="99"/>
      <c r="V295" s="99"/>
      <c r="W295" s="99"/>
      <c r="X295" s="99"/>
      <c r="Y295" s="99">
        <v>22560</v>
      </c>
      <c r="Z295" s="99"/>
      <c r="AA295" s="99"/>
      <c r="AB295" s="99"/>
      <c r="AC295" s="99"/>
      <c r="AD295" s="90">
        <v>0</v>
      </c>
    </row>
    <row r="296" spans="1:30" s="89" customFormat="1" ht="25.5" customHeight="1">
      <c r="A296" s="127" t="s">
        <v>16</v>
      </c>
      <c r="B296" s="138" t="s">
        <v>422</v>
      </c>
      <c r="C296" s="95">
        <v>1812</v>
      </c>
      <c r="D296" s="125"/>
      <c r="E296" s="125"/>
      <c r="F296" s="125"/>
      <c r="G296" s="125"/>
      <c r="H296" s="125">
        <v>1812</v>
      </c>
      <c r="I296" s="95">
        <v>1560</v>
      </c>
      <c r="J296" s="125"/>
      <c r="K296" s="125"/>
      <c r="L296" s="125"/>
      <c r="M296" s="124"/>
      <c r="N296" s="125">
        <v>1560</v>
      </c>
      <c r="O296" s="1078" t="s">
        <v>319</v>
      </c>
      <c r="P296" s="91">
        <v>1560</v>
      </c>
      <c r="Q296" s="91"/>
      <c r="R296" s="91"/>
      <c r="S296" s="91"/>
      <c r="T296" s="91"/>
      <c r="U296" s="91"/>
      <c r="V296" s="91"/>
      <c r="W296" s="91"/>
      <c r="X296" s="91"/>
      <c r="Y296" s="91">
        <v>1560</v>
      </c>
      <c r="Z296" s="91"/>
      <c r="AA296" s="91"/>
      <c r="AB296" s="91"/>
      <c r="AC296" s="91"/>
      <c r="AD296" s="90">
        <v>0</v>
      </c>
    </row>
    <row r="297" spans="1:30" s="89" customFormat="1" ht="38.25">
      <c r="A297" s="127" t="s">
        <v>16</v>
      </c>
      <c r="B297" s="138" t="s">
        <v>421</v>
      </c>
      <c r="C297" s="95">
        <v>21817</v>
      </c>
      <c r="D297" s="125"/>
      <c r="E297" s="125"/>
      <c r="F297" s="125"/>
      <c r="G297" s="125"/>
      <c r="H297" s="125">
        <v>21817</v>
      </c>
      <c r="I297" s="95">
        <v>21000</v>
      </c>
      <c r="J297" s="125"/>
      <c r="K297" s="125"/>
      <c r="L297" s="125"/>
      <c r="M297" s="124"/>
      <c r="N297" s="125">
        <v>21000</v>
      </c>
      <c r="O297" s="1079"/>
      <c r="P297" s="91">
        <v>21000</v>
      </c>
      <c r="Q297" s="91"/>
      <c r="R297" s="91"/>
      <c r="S297" s="91"/>
      <c r="T297" s="91"/>
      <c r="U297" s="91"/>
      <c r="V297" s="91"/>
      <c r="W297" s="91"/>
      <c r="X297" s="91"/>
      <c r="Y297" s="91">
        <v>21000</v>
      </c>
      <c r="Z297" s="91"/>
      <c r="AA297" s="91"/>
      <c r="AB297" s="91"/>
      <c r="AC297" s="91"/>
      <c r="AD297" s="90">
        <v>0</v>
      </c>
    </row>
    <row r="298" spans="1:30" s="89" customFormat="1" ht="51">
      <c r="A298" s="127"/>
      <c r="B298" s="138" t="s">
        <v>420</v>
      </c>
      <c r="C298" s="95">
        <v>250</v>
      </c>
      <c r="D298" s="125"/>
      <c r="E298" s="125"/>
      <c r="F298" s="125"/>
      <c r="G298" s="125"/>
      <c r="H298" s="125">
        <v>250</v>
      </c>
      <c r="I298" s="95">
        <v>0</v>
      </c>
      <c r="J298" s="125"/>
      <c r="K298" s="125"/>
      <c r="L298" s="125"/>
      <c r="M298" s="124"/>
      <c r="N298" s="125">
        <v>0</v>
      </c>
      <c r="O298" s="1091"/>
      <c r="P298" s="91">
        <v>0</v>
      </c>
      <c r="Q298" s="91"/>
      <c r="R298" s="91"/>
      <c r="S298" s="91"/>
      <c r="T298" s="91"/>
      <c r="U298" s="91"/>
      <c r="V298" s="91"/>
      <c r="W298" s="91"/>
      <c r="X298" s="91"/>
      <c r="Y298" s="91">
        <v>0</v>
      </c>
      <c r="Z298" s="91"/>
      <c r="AA298" s="91"/>
      <c r="AB298" s="91"/>
      <c r="AC298" s="91"/>
      <c r="AD298" s="90">
        <v>0</v>
      </c>
    </row>
    <row r="299" spans="1:30" s="113" customFormat="1">
      <c r="A299" s="120">
        <v>2</v>
      </c>
      <c r="B299" s="119" t="s">
        <v>419</v>
      </c>
      <c r="C299" s="118">
        <v>50000</v>
      </c>
      <c r="D299" s="116"/>
      <c r="E299" s="116"/>
      <c r="F299" s="116"/>
      <c r="G299" s="116"/>
      <c r="H299" s="154">
        <v>50000</v>
      </c>
      <c r="I299" s="118">
        <v>56300</v>
      </c>
      <c r="J299" s="116"/>
      <c r="K299" s="116"/>
      <c r="L299" s="116"/>
      <c r="M299" s="117"/>
      <c r="N299" s="154">
        <v>56300</v>
      </c>
      <c r="O299" s="115"/>
      <c r="P299" s="114">
        <v>56300</v>
      </c>
      <c r="Q299" s="114"/>
      <c r="R299" s="114"/>
      <c r="S299" s="114"/>
      <c r="T299" s="114"/>
      <c r="U299" s="114"/>
      <c r="V299" s="114"/>
      <c r="W299" s="114"/>
      <c r="X299" s="114"/>
      <c r="Y299" s="114">
        <v>56300</v>
      </c>
      <c r="Z299" s="114"/>
      <c r="AA299" s="114"/>
      <c r="AB299" s="114"/>
      <c r="AC299" s="114"/>
      <c r="AD299" s="90">
        <v>0</v>
      </c>
    </row>
    <row r="300" spans="1:30" hidden="1">
      <c r="A300" s="133" t="s">
        <v>106</v>
      </c>
      <c r="B300" s="132" t="s">
        <v>418</v>
      </c>
      <c r="C300" s="131">
        <v>43600</v>
      </c>
      <c r="D300" s="130"/>
      <c r="E300" s="130"/>
      <c r="F300" s="130"/>
      <c r="G300" s="130"/>
      <c r="H300" s="130">
        <v>43600</v>
      </c>
      <c r="I300" s="131">
        <v>16300</v>
      </c>
      <c r="J300" s="130"/>
      <c r="K300" s="130"/>
      <c r="L300" s="130"/>
      <c r="M300" s="124"/>
      <c r="N300" s="130">
        <v>16300</v>
      </c>
      <c r="O300" s="151"/>
      <c r="P300" s="128">
        <v>16300</v>
      </c>
      <c r="Q300" s="128"/>
      <c r="R300" s="128"/>
      <c r="S300" s="128"/>
      <c r="T300" s="128"/>
      <c r="U300" s="128"/>
      <c r="V300" s="128"/>
      <c r="W300" s="128"/>
      <c r="X300" s="128"/>
      <c r="Y300" s="128">
        <v>16300</v>
      </c>
      <c r="Z300" s="128"/>
      <c r="AA300" s="128"/>
      <c r="AB300" s="128"/>
      <c r="AC300" s="128"/>
      <c r="AD300" s="90">
        <v>0</v>
      </c>
    </row>
    <row r="301" spans="1:30" hidden="1">
      <c r="A301" s="133" t="s">
        <v>108</v>
      </c>
      <c r="B301" s="153" t="s">
        <v>417</v>
      </c>
      <c r="C301" s="131">
        <v>5900</v>
      </c>
      <c r="D301" s="130"/>
      <c r="E301" s="130"/>
      <c r="F301" s="130"/>
      <c r="G301" s="130"/>
      <c r="H301" s="130">
        <v>5900</v>
      </c>
      <c r="I301" s="131">
        <v>40000</v>
      </c>
      <c r="J301" s="130"/>
      <c r="K301" s="130"/>
      <c r="L301" s="130"/>
      <c r="M301" s="124"/>
      <c r="N301" s="130">
        <v>40000</v>
      </c>
      <c r="O301" s="151"/>
      <c r="P301" s="128">
        <v>40000</v>
      </c>
      <c r="Q301" s="128"/>
      <c r="R301" s="128"/>
      <c r="S301" s="128"/>
      <c r="T301" s="128"/>
      <c r="U301" s="128"/>
      <c r="V301" s="128"/>
      <c r="W301" s="128"/>
      <c r="X301" s="128"/>
      <c r="Y301" s="128">
        <v>40000</v>
      </c>
      <c r="Z301" s="128"/>
      <c r="AA301" s="128"/>
      <c r="AB301" s="128"/>
      <c r="AC301" s="128"/>
      <c r="AD301" s="90">
        <v>0</v>
      </c>
    </row>
    <row r="302" spans="1:30" hidden="1">
      <c r="A302" s="133" t="s">
        <v>110</v>
      </c>
      <c r="B302" s="152" t="s">
        <v>416</v>
      </c>
      <c r="C302" s="131">
        <v>500</v>
      </c>
      <c r="D302" s="130"/>
      <c r="E302" s="130"/>
      <c r="F302" s="130"/>
      <c r="G302" s="130"/>
      <c r="H302" s="130">
        <v>500</v>
      </c>
      <c r="I302" s="131">
        <v>0</v>
      </c>
      <c r="J302" s="130"/>
      <c r="K302" s="130"/>
      <c r="L302" s="130"/>
      <c r="M302" s="124"/>
      <c r="N302" s="130">
        <v>0</v>
      </c>
      <c r="O302" s="151"/>
      <c r="P302" s="128">
        <v>0</v>
      </c>
      <c r="Q302" s="128"/>
      <c r="R302" s="128"/>
      <c r="S302" s="128"/>
      <c r="T302" s="128"/>
      <c r="U302" s="128"/>
      <c r="V302" s="128"/>
      <c r="W302" s="128"/>
      <c r="X302" s="128"/>
      <c r="Y302" s="128">
        <v>0</v>
      </c>
      <c r="Z302" s="128"/>
      <c r="AA302" s="128"/>
      <c r="AB302" s="128"/>
      <c r="AC302" s="128"/>
      <c r="AD302" s="90">
        <v>0</v>
      </c>
    </row>
    <row r="303" spans="1:30" s="113" customFormat="1" ht="76.5">
      <c r="A303" s="120">
        <v>3</v>
      </c>
      <c r="B303" s="119" t="s">
        <v>415</v>
      </c>
      <c r="C303" s="118"/>
      <c r="D303" s="116"/>
      <c r="E303" s="116"/>
      <c r="F303" s="116"/>
      <c r="G303" s="116"/>
      <c r="H303" s="116"/>
      <c r="I303" s="118">
        <v>30000</v>
      </c>
      <c r="J303" s="116"/>
      <c r="K303" s="116"/>
      <c r="L303" s="116"/>
      <c r="M303" s="117"/>
      <c r="N303" s="116">
        <v>30000</v>
      </c>
      <c r="O303" s="115" t="s">
        <v>414</v>
      </c>
      <c r="P303" s="91">
        <v>30000</v>
      </c>
      <c r="Q303" s="114"/>
      <c r="R303" s="114"/>
      <c r="S303" s="114"/>
      <c r="T303" s="114"/>
      <c r="U303" s="114"/>
      <c r="V303" s="114"/>
      <c r="W303" s="114"/>
      <c r="X303" s="114"/>
      <c r="Y303" s="114">
        <v>30000</v>
      </c>
      <c r="Z303" s="99"/>
      <c r="AA303" s="114"/>
      <c r="AB303" s="114"/>
      <c r="AC303" s="114"/>
      <c r="AD303" s="90">
        <v>0</v>
      </c>
    </row>
    <row r="304" spans="1:30" s="98" customFormat="1" ht="25.5" hidden="1">
      <c r="A304" s="106">
        <v>4</v>
      </c>
      <c r="B304" s="121" t="s">
        <v>413</v>
      </c>
      <c r="C304" s="104">
        <v>15000</v>
      </c>
      <c r="D304" s="103"/>
      <c r="E304" s="103"/>
      <c r="F304" s="103"/>
      <c r="G304" s="103"/>
      <c r="H304" s="103">
        <v>15000</v>
      </c>
      <c r="I304" s="104">
        <v>0</v>
      </c>
      <c r="J304" s="103"/>
      <c r="K304" s="103"/>
      <c r="L304" s="103"/>
      <c r="M304" s="117"/>
      <c r="N304" s="103">
        <v>0</v>
      </c>
      <c r="O304" s="100"/>
      <c r="P304" s="99">
        <v>0</v>
      </c>
      <c r="Q304" s="99"/>
      <c r="R304" s="99"/>
      <c r="S304" s="99"/>
      <c r="T304" s="99"/>
      <c r="U304" s="99"/>
      <c r="V304" s="99"/>
      <c r="W304" s="99"/>
      <c r="X304" s="99"/>
      <c r="Y304" s="99">
        <v>0</v>
      </c>
      <c r="Z304" s="99"/>
      <c r="AA304" s="99"/>
      <c r="AB304" s="99"/>
      <c r="AC304" s="99"/>
      <c r="AD304" s="90">
        <v>0</v>
      </c>
    </row>
    <row r="305" spans="1:32" s="113" customFormat="1">
      <c r="A305" s="120" t="s">
        <v>412</v>
      </c>
      <c r="B305" s="116" t="s">
        <v>411</v>
      </c>
      <c r="C305" s="116">
        <v>667345.30000000005</v>
      </c>
      <c r="D305" s="116">
        <v>0</v>
      </c>
      <c r="E305" s="116">
        <v>0</v>
      </c>
      <c r="F305" s="116">
        <v>0</v>
      </c>
      <c r="G305" s="116">
        <v>0</v>
      </c>
      <c r="H305" s="116">
        <v>667345.30000000005</v>
      </c>
      <c r="I305" s="116">
        <v>909827</v>
      </c>
      <c r="J305" s="116"/>
      <c r="K305" s="116"/>
      <c r="L305" s="116"/>
      <c r="M305" s="116"/>
      <c r="N305" s="116">
        <v>909827</v>
      </c>
      <c r="O305" s="115"/>
      <c r="P305" s="114">
        <v>909827</v>
      </c>
      <c r="Q305" s="116">
        <v>0</v>
      </c>
      <c r="R305" s="116">
        <v>0</v>
      </c>
      <c r="S305" s="116">
        <v>0</v>
      </c>
      <c r="T305" s="116">
        <v>0</v>
      </c>
      <c r="U305" s="116">
        <v>0</v>
      </c>
      <c r="V305" s="116">
        <v>0</v>
      </c>
      <c r="W305" s="116">
        <v>0</v>
      </c>
      <c r="X305" s="116">
        <v>0</v>
      </c>
      <c r="Y305" s="116"/>
      <c r="Z305" s="116">
        <v>909827</v>
      </c>
      <c r="AA305" s="116">
        <v>0</v>
      </c>
      <c r="AB305" s="116">
        <v>0</v>
      </c>
      <c r="AC305" s="116">
        <v>0</v>
      </c>
      <c r="AD305" s="90">
        <v>0</v>
      </c>
      <c r="AE305" s="116">
        <v>192427.7</v>
      </c>
      <c r="AF305" s="90">
        <v>222427.7</v>
      </c>
    </row>
    <row r="306" spans="1:32" s="113" customFormat="1">
      <c r="A306" s="120">
        <v>1</v>
      </c>
      <c r="B306" s="119" t="s">
        <v>410</v>
      </c>
      <c r="C306" s="118">
        <v>83481</v>
      </c>
      <c r="D306" s="116"/>
      <c r="E306" s="116"/>
      <c r="F306" s="116"/>
      <c r="G306" s="116"/>
      <c r="H306" s="118">
        <v>83481</v>
      </c>
      <c r="I306" s="116">
        <v>112373</v>
      </c>
      <c r="J306" s="116"/>
      <c r="K306" s="116"/>
      <c r="L306" s="116"/>
      <c r="M306" s="116"/>
      <c r="N306" s="116">
        <v>112373</v>
      </c>
      <c r="O306" s="115"/>
      <c r="P306" s="114">
        <v>112373</v>
      </c>
      <c r="Q306" s="114"/>
      <c r="R306" s="114"/>
      <c r="S306" s="114"/>
      <c r="T306" s="114"/>
      <c r="U306" s="114"/>
      <c r="V306" s="114"/>
      <c r="W306" s="114"/>
      <c r="X306" s="114"/>
      <c r="Y306" s="114"/>
      <c r="Z306" s="114">
        <v>112373</v>
      </c>
      <c r="AA306" s="114"/>
      <c r="AB306" s="114"/>
      <c r="AC306" s="114"/>
      <c r="AD306" s="90">
        <v>0</v>
      </c>
      <c r="AE306" s="143">
        <v>28892</v>
      </c>
    </row>
    <row r="307" spans="1:32" s="89" customFormat="1" ht="38.25">
      <c r="A307" s="127"/>
      <c r="B307" s="138" t="s">
        <v>409</v>
      </c>
      <c r="C307" s="95">
        <v>1513</v>
      </c>
      <c r="D307" s="125"/>
      <c r="E307" s="125"/>
      <c r="F307" s="125"/>
      <c r="G307" s="125"/>
      <c r="H307" s="125">
        <v>1513</v>
      </c>
      <c r="I307" s="95">
        <v>1513</v>
      </c>
      <c r="J307" s="125"/>
      <c r="K307" s="125"/>
      <c r="L307" s="125"/>
      <c r="M307" s="124"/>
      <c r="N307" s="125">
        <v>1513</v>
      </c>
      <c r="O307" s="1078" t="s">
        <v>321</v>
      </c>
      <c r="P307" s="91">
        <v>1513</v>
      </c>
      <c r="Q307" s="91"/>
      <c r="R307" s="91"/>
      <c r="S307" s="91"/>
      <c r="T307" s="91"/>
      <c r="U307" s="91"/>
      <c r="V307" s="91"/>
      <c r="W307" s="91"/>
      <c r="X307" s="91"/>
      <c r="Y307" s="91"/>
      <c r="Z307" s="91">
        <v>1513</v>
      </c>
      <c r="AA307" s="91"/>
      <c r="AB307" s="91"/>
      <c r="AC307" s="91"/>
      <c r="AD307" s="90">
        <v>0</v>
      </c>
      <c r="AE307" s="90">
        <v>0</v>
      </c>
    </row>
    <row r="308" spans="1:32" s="89" customFormat="1" ht="25.5">
      <c r="A308" s="127"/>
      <c r="B308" s="138" t="s">
        <v>408</v>
      </c>
      <c r="C308" s="95">
        <v>879</v>
      </c>
      <c r="D308" s="125"/>
      <c r="E308" s="125"/>
      <c r="F308" s="125"/>
      <c r="G308" s="125"/>
      <c r="H308" s="125">
        <v>879</v>
      </c>
      <c r="I308" s="95">
        <v>879</v>
      </c>
      <c r="J308" s="125"/>
      <c r="K308" s="125"/>
      <c r="L308" s="125"/>
      <c r="M308" s="124"/>
      <c r="N308" s="125">
        <v>879</v>
      </c>
      <c r="O308" s="1079"/>
      <c r="P308" s="91">
        <v>879</v>
      </c>
      <c r="Q308" s="91"/>
      <c r="R308" s="91"/>
      <c r="S308" s="91"/>
      <c r="T308" s="91"/>
      <c r="U308" s="91"/>
      <c r="V308" s="91"/>
      <c r="W308" s="91"/>
      <c r="X308" s="91"/>
      <c r="Y308" s="91"/>
      <c r="Z308" s="91">
        <v>879</v>
      </c>
      <c r="AA308" s="91"/>
      <c r="AB308" s="91"/>
      <c r="AC308" s="91"/>
      <c r="AD308" s="90">
        <v>0</v>
      </c>
      <c r="AE308" s="90">
        <v>0</v>
      </c>
    </row>
    <row r="309" spans="1:32" s="89" customFormat="1" ht="25.5">
      <c r="A309" s="127"/>
      <c r="B309" s="138" t="s">
        <v>407</v>
      </c>
      <c r="C309" s="95">
        <v>450</v>
      </c>
      <c r="D309" s="125"/>
      <c r="E309" s="125"/>
      <c r="F309" s="125"/>
      <c r="G309" s="125"/>
      <c r="H309" s="125">
        <v>450</v>
      </c>
      <c r="I309" s="95">
        <v>450</v>
      </c>
      <c r="J309" s="125"/>
      <c r="K309" s="125"/>
      <c r="L309" s="125"/>
      <c r="M309" s="124"/>
      <c r="N309" s="125">
        <v>450</v>
      </c>
      <c r="O309" s="1079"/>
      <c r="P309" s="91">
        <v>450</v>
      </c>
      <c r="Q309" s="91"/>
      <c r="R309" s="91"/>
      <c r="S309" s="91"/>
      <c r="T309" s="91"/>
      <c r="U309" s="91"/>
      <c r="V309" s="91"/>
      <c r="W309" s="91"/>
      <c r="X309" s="91"/>
      <c r="Y309" s="91"/>
      <c r="Z309" s="91">
        <v>450</v>
      </c>
      <c r="AA309" s="91"/>
      <c r="AB309" s="91"/>
      <c r="AC309" s="91"/>
      <c r="AD309" s="90">
        <v>0</v>
      </c>
      <c r="AE309" s="90">
        <v>0</v>
      </c>
    </row>
    <row r="310" spans="1:32" s="89" customFormat="1">
      <c r="A310" s="127"/>
      <c r="B310" s="138" t="s">
        <v>406</v>
      </c>
      <c r="C310" s="95">
        <v>63250</v>
      </c>
      <c r="D310" s="125"/>
      <c r="E310" s="125"/>
      <c r="F310" s="125"/>
      <c r="G310" s="125"/>
      <c r="H310" s="125">
        <v>63250</v>
      </c>
      <c r="I310" s="95">
        <v>72343</v>
      </c>
      <c r="J310" s="125"/>
      <c r="K310" s="125"/>
      <c r="L310" s="125"/>
      <c r="M310" s="124"/>
      <c r="N310" s="125">
        <v>72343</v>
      </c>
      <c r="O310" s="1079"/>
      <c r="P310" s="91">
        <v>72343</v>
      </c>
      <c r="Q310" s="91"/>
      <c r="R310" s="91"/>
      <c r="S310" s="91"/>
      <c r="T310" s="91"/>
      <c r="U310" s="91"/>
      <c r="V310" s="91"/>
      <c r="W310" s="91"/>
      <c r="X310" s="91"/>
      <c r="Y310" s="91"/>
      <c r="Z310" s="91">
        <v>72343</v>
      </c>
      <c r="AA310" s="91"/>
      <c r="AB310" s="91"/>
      <c r="AC310" s="91"/>
      <c r="AD310" s="90">
        <v>0</v>
      </c>
      <c r="AE310" s="90">
        <v>9093</v>
      </c>
    </row>
    <row r="311" spans="1:32" s="89" customFormat="1">
      <c r="A311" s="127"/>
      <c r="B311" s="138" t="s">
        <v>405</v>
      </c>
      <c r="C311" s="95">
        <v>2000</v>
      </c>
      <c r="D311" s="125"/>
      <c r="E311" s="125"/>
      <c r="F311" s="125"/>
      <c r="G311" s="125"/>
      <c r="H311" s="125">
        <v>2000</v>
      </c>
      <c r="I311" s="95">
        <v>2000</v>
      </c>
      <c r="J311" s="125"/>
      <c r="K311" s="125"/>
      <c r="L311" s="125"/>
      <c r="M311" s="124"/>
      <c r="N311" s="125">
        <v>2000</v>
      </c>
      <c r="O311" s="1078" t="s">
        <v>307</v>
      </c>
      <c r="P311" s="91">
        <v>2000</v>
      </c>
      <c r="Q311" s="91"/>
      <c r="R311" s="91"/>
      <c r="S311" s="91"/>
      <c r="T311" s="91"/>
      <c r="U311" s="91"/>
      <c r="V311" s="91"/>
      <c r="W311" s="91"/>
      <c r="X311" s="91"/>
      <c r="Y311" s="91"/>
      <c r="Z311" s="91">
        <v>2000</v>
      </c>
      <c r="AA311" s="91"/>
      <c r="AB311" s="91"/>
      <c r="AC311" s="91"/>
      <c r="AD311" s="90">
        <v>0</v>
      </c>
      <c r="AE311" s="90">
        <v>0</v>
      </c>
    </row>
    <row r="312" spans="1:32" s="89" customFormat="1" ht="25.5">
      <c r="A312" s="127"/>
      <c r="B312" s="138" t="s">
        <v>404</v>
      </c>
      <c r="C312" s="95">
        <v>500</v>
      </c>
      <c r="D312" s="125"/>
      <c r="E312" s="125"/>
      <c r="F312" s="125"/>
      <c r="G312" s="125"/>
      <c r="H312" s="125">
        <v>500</v>
      </c>
      <c r="I312" s="95">
        <v>500</v>
      </c>
      <c r="J312" s="125"/>
      <c r="K312" s="125"/>
      <c r="L312" s="125"/>
      <c r="M312" s="124"/>
      <c r="N312" s="125">
        <v>500</v>
      </c>
      <c r="O312" s="1079"/>
      <c r="P312" s="91">
        <v>500</v>
      </c>
      <c r="Q312" s="91"/>
      <c r="R312" s="91"/>
      <c r="S312" s="91"/>
      <c r="T312" s="91"/>
      <c r="U312" s="91"/>
      <c r="V312" s="91"/>
      <c r="W312" s="91"/>
      <c r="X312" s="91"/>
      <c r="Y312" s="91"/>
      <c r="Z312" s="91">
        <v>500</v>
      </c>
      <c r="AA312" s="91"/>
      <c r="AB312" s="91"/>
      <c r="AC312" s="91"/>
      <c r="AD312" s="90">
        <v>0</v>
      </c>
      <c r="AE312" s="90">
        <v>0</v>
      </c>
    </row>
    <row r="313" spans="1:32" s="89" customFormat="1" ht="25.5">
      <c r="A313" s="127"/>
      <c r="B313" s="138" t="s">
        <v>403</v>
      </c>
      <c r="C313" s="95"/>
      <c r="D313" s="125"/>
      <c r="E313" s="125"/>
      <c r="F313" s="125"/>
      <c r="G313" s="125"/>
      <c r="H313" s="125"/>
      <c r="I313" s="95">
        <v>500</v>
      </c>
      <c r="J313" s="125"/>
      <c r="K313" s="125"/>
      <c r="L313" s="125"/>
      <c r="M313" s="124"/>
      <c r="N313" s="125">
        <v>500</v>
      </c>
      <c r="O313" s="1079"/>
      <c r="P313" s="91">
        <v>500</v>
      </c>
      <c r="Q313" s="91"/>
      <c r="R313" s="91"/>
      <c r="S313" s="91"/>
      <c r="T313" s="91"/>
      <c r="U313" s="91"/>
      <c r="V313" s="91"/>
      <c r="W313" s="91"/>
      <c r="X313" s="91"/>
      <c r="Y313" s="91"/>
      <c r="Z313" s="91">
        <v>500</v>
      </c>
      <c r="AA313" s="91"/>
      <c r="AB313" s="91"/>
      <c r="AC313" s="91"/>
      <c r="AD313" s="90">
        <v>0</v>
      </c>
      <c r="AE313" s="90">
        <v>500</v>
      </c>
    </row>
    <row r="314" spans="1:32" s="89" customFormat="1" ht="63.75">
      <c r="A314" s="127"/>
      <c r="B314" s="138" t="s">
        <v>402</v>
      </c>
      <c r="C314" s="95">
        <v>4500</v>
      </c>
      <c r="D314" s="125"/>
      <c r="E314" s="125"/>
      <c r="F314" s="125"/>
      <c r="G314" s="125"/>
      <c r="H314" s="125">
        <v>4500</v>
      </c>
      <c r="I314" s="95">
        <v>6000</v>
      </c>
      <c r="J314" s="125"/>
      <c r="K314" s="125"/>
      <c r="L314" s="125"/>
      <c r="M314" s="124"/>
      <c r="N314" s="125">
        <v>6000</v>
      </c>
      <c r="O314" s="1079"/>
      <c r="P314" s="91">
        <v>6000</v>
      </c>
      <c r="Q314" s="91"/>
      <c r="R314" s="91"/>
      <c r="S314" s="91"/>
      <c r="T314" s="91"/>
      <c r="U314" s="91"/>
      <c r="V314" s="91"/>
      <c r="W314" s="91"/>
      <c r="X314" s="91"/>
      <c r="Y314" s="91"/>
      <c r="Z314" s="91">
        <v>6000</v>
      </c>
      <c r="AA314" s="91"/>
      <c r="AB314" s="91"/>
      <c r="AC314" s="91"/>
      <c r="AD314" s="90">
        <v>0</v>
      </c>
      <c r="AE314" s="90">
        <v>1500</v>
      </c>
    </row>
    <row r="315" spans="1:32" s="89" customFormat="1" ht="25.5">
      <c r="A315" s="127"/>
      <c r="B315" s="138" t="s">
        <v>401</v>
      </c>
      <c r="C315" s="95">
        <v>250</v>
      </c>
      <c r="D315" s="125"/>
      <c r="E315" s="125"/>
      <c r="F315" s="125"/>
      <c r="G315" s="125"/>
      <c r="H315" s="125">
        <v>250</v>
      </c>
      <c r="I315" s="95">
        <v>200</v>
      </c>
      <c r="J315" s="125"/>
      <c r="K315" s="125"/>
      <c r="L315" s="125"/>
      <c r="M315" s="124"/>
      <c r="N315" s="125">
        <v>200</v>
      </c>
      <c r="O315" s="1079"/>
      <c r="P315" s="91">
        <v>200</v>
      </c>
      <c r="Q315" s="91"/>
      <c r="R315" s="91"/>
      <c r="S315" s="91"/>
      <c r="T315" s="91"/>
      <c r="U315" s="91"/>
      <c r="V315" s="91"/>
      <c r="W315" s="91"/>
      <c r="X315" s="91"/>
      <c r="Y315" s="91"/>
      <c r="Z315" s="91">
        <v>200</v>
      </c>
      <c r="AA315" s="91"/>
      <c r="AB315" s="91"/>
      <c r="AC315" s="91"/>
      <c r="AD315" s="90">
        <v>0</v>
      </c>
      <c r="AE315" s="90">
        <v>-50</v>
      </c>
    </row>
    <row r="316" spans="1:32" s="89" customFormat="1" ht="38.25">
      <c r="A316" s="127"/>
      <c r="B316" s="138" t="s">
        <v>400</v>
      </c>
      <c r="C316" s="95"/>
      <c r="D316" s="125"/>
      <c r="E316" s="125"/>
      <c r="F316" s="125"/>
      <c r="G316" s="125"/>
      <c r="H316" s="125"/>
      <c r="I316" s="95">
        <v>300</v>
      </c>
      <c r="J316" s="125"/>
      <c r="K316" s="125"/>
      <c r="L316" s="125"/>
      <c r="M316" s="124"/>
      <c r="N316" s="125">
        <v>300</v>
      </c>
      <c r="O316" s="1091"/>
      <c r="P316" s="91">
        <v>300</v>
      </c>
      <c r="Q316" s="91"/>
      <c r="R316" s="91"/>
      <c r="S316" s="91"/>
      <c r="T316" s="91"/>
      <c r="U316" s="91"/>
      <c r="V316" s="91"/>
      <c r="W316" s="91"/>
      <c r="X316" s="91"/>
      <c r="Y316" s="91"/>
      <c r="Z316" s="91">
        <v>300</v>
      </c>
      <c r="AA316" s="91"/>
      <c r="AB316" s="91"/>
      <c r="AC316" s="91"/>
      <c r="AD316" s="90">
        <v>0</v>
      </c>
      <c r="AE316" s="90">
        <v>300</v>
      </c>
    </row>
    <row r="317" spans="1:32" s="89" customFormat="1" ht="25.5">
      <c r="A317" s="127"/>
      <c r="B317" s="138" t="s">
        <v>399</v>
      </c>
      <c r="C317" s="95">
        <v>830</v>
      </c>
      <c r="D317" s="125"/>
      <c r="E317" s="125"/>
      <c r="F317" s="125"/>
      <c r="G317" s="125"/>
      <c r="H317" s="125">
        <v>830</v>
      </c>
      <c r="I317" s="95">
        <v>1500</v>
      </c>
      <c r="J317" s="125"/>
      <c r="K317" s="125"/>
      <c r="L317" s="125"/>
      <c r="M317" s="124"/>
      <c r="N317" s="125">
        <v>1500</v>
      </c>
      <c r="O317" s="1078" t="s">
        <v>334</v>
      </c>
      <c r="P317" s="91">
        <v>1500</v>
      </c>
      <c r="Q317" s="91"/>
      <c r="R317" s="91"/>
      <c r="S317" s="91"/>
      <c r="T317" s="91"/>
      <c r="U317" s="91"/>
      <c r="V317" s="91"/>
      <c r="W317" s="91"/>
      <c r="X317" s="91"/>
      <c r="Y317" s="91"/>
      <c r="Z317" s="91">
        <v>1500</v>
      </c>
      <c r="AA317" s="91"/>
      <c r="AB317" s="91"/>
      <c r="AC317" s="91"/>
      <c r="AD317" s="90">
        <v>0</v>
      </c>
      <c r="AE317" s="90">
        <v>670</v>
      </c>
    </row>
    <row r="318" spans="1:32" s="89" customFormat="1" ht="25.5">
      <c r="A318" s="127"/>
      <c r="B318" s="138" t="s">
        <v>398</v>
      </c>
      <c r="C318" s="95">
        <v>500</v>
      </c>
      <c r="D318" s="125"/>
      <c r="E318" s="125"/>
      <c r="F318" s="125"/>
      <c r="G318" s="125"/>
      <c r="H318" s="125">
        <v>500</v>
      </c>
      <c r="I318" s="95">
        <v>800</v>
      </c>
      <c r="J318" s="125"/>
      <c r="K318" s="125"/>
      <c r="L318" s="125"/>
      <c r="M318" s="124"/>
      <c r="N318" s="125">
        <v>800</v>
      </c>
      <c r="O318" s="1079"/>
      <c r="P318" s="91">
        <v>800</v>
      </c>
      <c r="Q318" s="91"/>
      <c r="R318" s="91"/>
      <c r="S318" s="91"/>
      <c r="T318" s="91"/>
      <c r="U318" s="91"/>
      <c r="V318" s="91"/>
      <c r="W318" s="91"/>
      <c r="X318" s="91"/>
      <c r="Y318" s="91"/>
      <c r="Z318" s="91">
        <v>800</v>
      </c>
      <c r="AA318" s="91"/>
      <c r="AB318" s="91"/>
      <c r="AC318" s="91"/>
      <c r="AD318" s="90">
        <v>0</v>
      </c>
      <c r="AE318" s="90">
        <v>300</v>
      </c>
    </row>
    <row r="319" spans="1:32" s="89" customFormat="1" ht="38.25">
      <c r="A319" s="127"/>
      <c r="B319" s="138" t="s">
        <v>397</v>
      </c>
      <c r="C319" s="95">
        <v>220</v>
      </c>
      <c r="D319" s="125"/>
      <c r="E319" s="125"/>
      <c r="F319" s="125"/>
      <c r="G319" s="125"/>
      <c r="H319" s="125">
        <v>220</v>
      </c>
      <c r="I319" s="95">
        <v>200</v>
      </c>
      <c r="J319" s="125"/>
      <c r="K319" s="125"/>
      <c r="L319" s="125"/>
      <c r="M319" s="124"/>
      <c r="N319" s="125">
        <v>200</v>
      </c>
      <c r="O319" s="1091"/>
      <c r="P319" s="91">
        <v>200</v>
      </c>
      <c r="Q319" s="91"/>
      <c r="R319" s="91"/>
      <c r="S319" s="91"/>
      <c r="T319" s="91"/>
      <c r="U319" s="91"/>
      <c r="V319" s="91"/>
      <c r="W319" s="91"/>
      <c r="X319" s="91"/>
      <c r="Y319" s="91"/>
      <c r="Z319" s="91">
        <v>200</v>
      </c>
      <c r="AA319" s="91"/>
      <c r="AB319" s="91"/>
      <c r="AC319" s="91"/>
      <c r="AD319" s="90">
        <v>0</v>
      </c>
      <c r="AE319" s="90">
        <v>-20</v>
      </c>
    </row>
    <row r="320" spans="1:32" s="89" customFormat="1" ht="38.25">
      <c r="A320" s="127"/>
      <c r="B320" s="138" t="s">
        <v>396</v>
      </c>
      <c r="C320" s="95">
        <v>1300</v>
      </c>
      <c r="D320" s="125"/>
      <c r="E320" s="125"/>
      <c r="F320" s="125"/>
      <c r="G320" s="125"/>
      <c r="H320" s="95">
        <v>1300</v>
      </c>
      <c r="I320" s="95">
        <v>1877</v>
      </c>
      <c r="J320" s="125"/>
      <c r="K320" s="125"/>
      <c r="L320" s="125"/>
      <c r="M320" s="124"/>
      <c r="N320" s="125">
        <v>1877</v>
      </c>
      <c r="O320" s="1078" t="s">
        <v>395</v>
      </c>
      <c r="P320" s="91">
        <v>1877</v>
      </c>
      <c r="Q320" s="91"/>
      <c r="R320" s="91"/>
      <c r="S320" s="91"/>
      <c r="T320" s="91"/>
      <c r="U320" s="91"/>
      <c r="V320" s="91"/>
      <c r="W320" s="91"/>
      <c r="X320" s="91"/>
      <c r="Y320" s="91"/>
      <c r="Z320" s="91">
        <v>1877</v>
      </c>
      <c r="AA320" s="91"/>
      <c r="AB320" s="91"/>
      <c r="AC320" s="91"/>
      <c r="AD320" s="90">
        <v>0</v>
      </c>
      <c r="AE320" s="90">
        <v>577</v>
      </c>
    </row>
    <row r="321" spans="1:31" s="89" customFormat="1" ht="27" customHeight="1">
      <c r="A321" s="127"/>
      <c r="B321" s="138" t="s">
        <v>394</v>
      </c>
      <c r="C321" s="95">
        <v>278</v>
      </c>
      <c r="D321" s="125"/>
      <c r="E321" s="125"/>
      <c r="F321" s="125"/>
      <c r="G321" s="125"/>
      <c r="H321" s="95">
        <v>278</v>
      </c>
      <c r="I321" s="95">
        <v>350</v>
      </c>
      <c r="J321" s="125"/>
      <c r="K321" s="125"/>
      <c r="L321" s="125"/>
      <c r="M321" s="124"/>
      <c r="N321" s="125">
        <v>350</v>
      </c>
      <c r="O321" s="1091"/>
      <c r="P321" s="91">
        <v>350</v>
      </c>
      <c r="Q321" s="91"/>
      <c r="R321" s="91"/>
      <c r="S321" s="91"/>
      <c r="T321" s="91"/>
      <c r="U321" s="91"/>
      <c r="V321" s="91"/>
      <c r="W321" s="91"/>
      <c r="X321" s="91"/>
      <c r="Y321" s="91"/>
      <c r="Z321" s="91">
        <v>350</v>
      </c>
      <c r="AA321" s="91"/>
      <c r="AB321" s="91"/>
      <c r="AC321" s="91"/>
      <c r="AD321" s="90">
        <v>0</v>
      </c>
      <c r="AE321" s="90">
        <v>72</v>
      </c>
    </row>
    <row r="322" spans="1:31" s="89" customFormat="1" ht="42" customHeight="1">
      <c r="A322" s="127"/>
      <c r="B322" s="138" t="s">
        <v>393</v>
      </c>
      <c r="C322" s="95">
        <v>740</v>
      </c>
      <c r="D322" s="125"/>
      <c r="E322" s="125"/>
      <c r="F322" s="125"/>
      <c r="G322" s="125"/>
      <c r="H322" s="125">
        <v>740</v>
      </c>
      <c r="I322" s="95">
        <v>816</v>
      </c>
      <c r="J322" s="125"/>
      <c r="K322" s="125"/>
      <c r="L322" s="125"/>
      <c r="M322" s="124"/>
      <c r="N322" s="125">
        <v>816</v>
      </c>
      <c r="O322" s="1078" t="s">
        <v>319</v>
      </c>
      <c r="P322" s="91">
        <v>816</v>
      </c>
      <c r="Q322" s="91"/>
      <c r="R322" s="91"/>
      <c r="S322" s="91"/>
      <c r="T322" s="91"/>
      <c r="U322" s="91"/>
      <c r="V322" s="91"/>
      <c r="W322" s="91"/>
      <c r="X322" s="91"/>
      <c r="Y322" s="91"/>
      <c r="Z322" s="91">
        <v>816</v>
      </c>
      <c r="AA322" s="91"/>
      <c r="AB322" s="91"/>
      <c r="AC322" s="91"/>
      <c r="AD322" s="90">
        <v>0</v>
      </c>
      <c r="AE322" s="90">
        <v>76</v>
      </c>
    </row>
    <row r="323" spans="1:31" s="89" customFormat="1" ht="51" customHeight="1">
      <c r="A323" s="127" t="s">
        <v>16</v>
      </c>
      <c r="B323" s="138" t="s">
        <v>392</v>
      </c>
      <c r="C323" s="95">
        <v>271</v>
      </c>
      <c r="D323" s="125"/>
      <c r="E323" s="125"/>
      <c r="F323" s="125"/>
      <c r="G323" s="125"/>
      <c r="H323" s="125">
        <v>271</v>
      </c>
      <c r="I323" s="95">
        <v>551</v>
      </c>
      <c r="J323" s="125"/>
      <c r="K323" s="125"/>
      <c r="L323" s="125"/>
      <c r="M323" s="124"/>
      <c r="N323" s="125">
        <v>551</v>
      </c>
      <c r="O323" s="1091"/>
      <c r="P323" s="91">
        <v>551</v>
      </c>
      <c r="Q323" s="91"/>
      <c r="R323" s="91"/>
      <c r="S323" s="91"/>
      <c r="T323" s="91"/>
      <c r="U323" s="91"/>
      <c r="V323" s="91"/>
      <c r="W323" s="91"/>
      <c r="X323" s="91"/>
      <c r="Y323" s="91"/>
      <c r="Z323" s="91">
        <v>551</v>
      </c>
      <c r="AA323" s="91"/>
      <c r="AB323" s="91"/>
      <c r="AC323" s="91"/>
      <c r="AD323" s="90">
        <v>0</v>
      </c>
      <c r="AE323" s="90">
        <v>280</v>
      </c>
    </row>
    <row r="324" spans="1:31" s="89" customFormat="1" ht="51" customHeight="1">
      <c r="A324" s="127"/>
      <c r="B324" s="138" t="s">
        <v>391</v>
      </c>
      <c r="C324" s="95">
        <v>6000</v>
      </c>
      <c r="D324" s="125"/>
      <c r="E324" s="125"/>
      <c r="F324" s="125"/>
      <c r="G324" s="125">
        <v>6000</v>
      </c>
      <c r="H324" s="125"/>
      <c r="I324" s="95">
        <v>11000</v>
      </c>
      <c r="J324" s="125"/>
      <c r="K324" s="125"/>
      <c r="L324" s="125"/>
      <c r="M324" s="124"/>
      <c r="N324" s="125">
        <v>11000</v>
      </c>
      <c r="O324" s="150" t="s">
        <v>302</v>
      </c>
      <c r="P324" s="91">
        <v>11000</v>
      </c>
      <c r="Q324" s="91"/>
      <c r="R324" s="91"/>
      <c r="S324" s="91"/>
      <c r="T324" s="91"/>
      <c r="U324" s="91"/>
      <c r="V324" s="91"/>
      <c r="W324" s="91"/>
      <c r="X324" s="91"/>
      <c r="Y324" s="91"/>
      <c r="Z324" s="91">
        <v>11000</v>
      </c>
      <c r="AA324" s="91"/>
      <c r="AB324" s="91"/>
      <c r="AC324" s="91"/>
      <c r="AD324" s="90">
        <v>0</v>
      </c>
      <c r="AE324" s="90">
        <v>11000</v>
      </c>
    </row>
    <row r="325" spans="1:31" s="89" customFormat="1" ht="51" customHeight="1">
      <c r="A325" s="133"/>
      <c r="B325" s="132" t="s">
        <v>390</v>
      </c>
      <c r="C325" s="95"/>
      <c r="D325" s="125"/>
      <c r="E325" s="125"/>
      <c r="F325" s="125"/>
      <c r="G325" s="125"/>
      <c r="H325" s="125"/>
      <c r="I325" s="95">
        <v>10594</v>
      </c>
      <c r="J325" s="125"/>
      <c r="K325" s="125"/>
      <c r="L325" s="125"/>
      <c r="M325" s="124"/>
      <c r="N325" s="125">
        <v>10594</v>
      </c>
      <c r="O325" s="150" t="s">
        <v>305</v>
      </c>
      <c r="P325" s="91">
        <v>10594</v>
      </c>
      <c r="Q325" s="91"/>
      <c r="R325" s="91"/>
      <c r="S325" s="91"/>
      <c r="T325" s="91"/>
      <c r="U325" s="91"/>
      <c r="V325" s="91"/>
      <c r="W325" s="91"/>
      <c r="X325" s="91"/>
      <c r="Y325" s="91"/>
      <c r="Z325" s="91">
        <v>10594</v>
      </c>
      <c r="AA325" s="91"/>
      <c r="AB325" s="91"/>
      <c r="AC325" s="91"/>
      <c r="AD325" s="90">
        <v>0</v>
      </c>
      <c r="AE325" s="90">
        <v>10594</v>
      </c>
    </row>
    <row r="326" spans="1:31" s="98" customFormat="1" ht="33" customHeight="1">
      <c r="A326" s="106">
        <v>2</v>
      </c>
      <c r="B326" s="121" t="s">
        <v>389</v>
      </c>
      <c r="C326" s="104">
        <v>30000</v>
      </c>
      <c r="D326" s="103"/>
      <c r="E326" s="103"/>
      <c r="F326" s="103"/>
      <c r="G326" s="103"/>
      <c r="H326" s="103">
        <v>30000</v>
      </c>
      <c r="I326" s="104">
        <v>60000</v>
      </c>
      <c r="J326" s="103"/>
      <c r="K326" s="103"/>
      <c r="L326" s="103"/>
      <c r="M326" s="117"/>
      <c r="N326" s="103">
        <v>60000</v>
      </c>
      <c r="O326" s="122"/>
      <c r="P326" s="91">
        <v>60000</v>
      </c>
      <c r="Q326" s="99"/>
      <c r="R326" s="99"/>
      <c r="S326" s="99"/>
      <c r="T326" s="99"/>
      <c r="U326" s="99"/>
      <c r="V326" s="99"/>
      <c r="W326" s="99"/>
      <c r="X326" s="99"/>
      <c r="Y326" s="99"/>
      <c r="Z326" s="99">
        <v>60000</v>
      </c>
      <c r="AA326" s="99"/>
      <c r="AB326" s="99"/>
      <c r="AC326" s="99"/>
      <c r="AD326" s="90">
        <v>0</v>
      </c>
      <c r="AE326" s="143">
        <v>30000</v>
      </c>
    </row>
    <row r="327" spans="1:31" s="139" customFormat="1" ht="38.25">
      <c r="A327" s="97"/>
      <c r="B327" s="149" t="s">
        <v>388</v>
      </c>
      <c r="C327" s="142">
        <v>3300</v>
      </c>
      <c r="D327" s="93"/>
      <c r="E327" s="93"/>
      <c r="F327" s="93"/>
      <c r="G327" s="93"/>
      <c r="H327" s="93">
        <v>3300</v>
      </c>
      <c r="I327" s="142">
        <v>7000</v>
      </c>
      <c r="J327" s="93"/>
      <c r="K327" s="93"/>
      <c r="L327" s="93"/>
      <c r="M327" s="134"/>
      <c r="N327" s="93">
        <v>7000</v>
      </c>
      <c r="O327" s="141" t="s">
        <v>307</v>
      </c>
      <c r="P327" s="91">
        <v>7000</v>
      </c>
      <c r="Q327" s="140"/>
      <c r="R327" s="140"/>
      <c r="S327" s="140"/>
      <c r="T327" s="140"/>
      <c r="U327" s="140"/>
      <c r="V327" s="140"/>
      <c r="W327" s="140"/>
      <c r="X327" s="140"/>
      <c r="Y327" s="140"/>
      <c r="Z327" s="140">
        <v>7000</v>
      </c>
      <c r="AA327" s="140"/>
      <c r="AB327" s="140"/>
      <c r="AC327" s="140"/>
      <c r="AD327" s="90">
        <v>0</v>
      </c>
      <c r="AE327" s="90">
        <v>3700</v>
      </c>
    </row>
    <row r="328" spans="1:31" s="139" customFormat="1">
      <c r="A328" s="97"/>
      <c r="B328" s="149"/>
      <c r="C328" s="142"/>
      <c r="D328" s="93"/>
      <c r="E328" s="93"/>
      <c r="F328" s="93"/>
      <c r="G328" s="93"/>
      <c r="H328" s="93"/>
      <c r="I328" s="142"/>
      <c r="J328" s="93"/>
      <c r="K328" s="93"/>
      <c r="L328" s="93"/>
      <c r="M328" s="134"/>
      <c r="N328" s="93"/>
      <c r="O328" s="141"/>
      <c r="P328" s="91">
        <v>30000</v>
      </c>
      <c r="Q328" s="140"/>
      <c r="R328" s="140"/>
      <c r="S328" s="140"/>
      <c r="T328" s="140"/>
      <c r="U328" s="140"/>
      <c r="V328" s="140"/>
      <c r="W328" s="140"/>
      <c r="X328" s="140"/>
      <c r="Y328" s="140"/>
      <c r="Z328" s="140">
        <v>30000</v>
      </c>
      <c r="AA328" s="140"/>
      <c r="AB328" s="140"/>
      <c r="AC328" s="140"/>
      <c r="AD328" s="90"/>
      <c r="AE328" s="90"/>
    </row>
    <row r="329" spans="1:31" s="98" customFormat="1" ht="51">
      <c r="A329" s="106">
        <v>3</v>
      </c>
      <c r="B329" s="121" t="s">
        <v>387</v>
      </c>
      <c r="C329" s="104">
        <v>2500</v>
      </c>
      <c r="D329" s="103"/>
      <c r="E329" s="103"/>
      <c r="F329" s="103"/>
      <c r="G329" s="103"/>
      <c r="H329" s="103">
        <v>2500</v>
      </c>
      <c r="I329" s="104">
        <v>0</v>
      </c>
      <c r="J329" s="103"/>
      <c r="K329" s="103"/>
      <c r="L329" s="103"/>
      <c r="M329" s="117"/>
      <c r="N329" s="103"/>
      <c r="O329" s="100"/>
      <c r="P329" s="91">
        <v>0</v>
      </c>
      <c r="Q329" s="99"/>
      <c r="R329" s="99"/>
      <c r="S329" s="99"/>
      <c r="T329" s="99"/>
      <c r="U329" s="99"/>
      <c r="V329" s="99"/>
      <c r="W329" s="99"/>
      <c r="X329" s="99"/>
      <c r="Y329" s="99"/>
      <c r="Z329" s="99">
        <v>0</v>
      </c>
      <c r="AA329" s="99"/>
      <c r="AB329" s="99"/>
      <c r="AC329" s="99"/>
      <c r="AD329" s="90">
        <v>0</v>
      </c>
      <c r="AE329" s="90">
        <v>-2500</v>
      </c>
    </row>
    <row r="330" spans="1:31" s="98" customFormat="1" ht="38.25">
      <c r="A330" s="106">
        <v>4</v>
      </c>
      <c r="B330" s="121" t="s">
        <v>386</v>
      </c>
      <c r="C330" s="104">
        <v>1500</v>
      </c>
      <c r="D330" s="103"/>
      <c r="E330" s="103"/>
      <c r="F330" s="103"/>
      <c r="G330" s="103"/>
      <c r="H330" s="103">
        <v>1500</v>
      </c>
      <c r="I330" s="104">
        <v>1500</v>
      </c>
      <c r="J330" s="103"/>
      <c r="K330" s="103"/>
      <c r="L330" s="103"/>
      <c r="M330" s="117"/>
      <c r="N330" s="103">
        <v>1500</v>
      </c>
      <c r="O330" s="100" t="s">
        <v>302</v>
      </c>
      <c r="P330" s="91">
        <v>1500</v>
      </c>
      <c r="Q330" s="99"/>
      <c r="R330" s="99"/>
      <c r="S330" s="99"/>
      <c r="T330" s="99"/>
      <c r="U330" s="99"/>
      <c r="V330" s="99"/>
      <c r="W330" s="99"/>
      <c r="X330" s="99"/>
      <c r="Y330" s="99"/>
      <c r="Z330" s="99">
        <v>1500</v>
      </c>
      <c r="AA330" s="99"/>
      <c r="AB330" s="99"/>
      <c r="AC330" s="99"/>
      <c r="AD330" s="90">
        <v>0</v>
      </c>
      <c r="AE330" s="90">
        <v>0</v>
      </c>
    </row>
    <row r="331" spans="1:31" s="98" customFormat="1">
      <c r="A331" s="106">
        <v>5</v>
      </c>
      <c r="B331" s="121" t="s">
        <v>385</v>
      </c>
      <c r="C331" s="104">
        <v>150000</v>
      </c>
      <c r="D331" s="103"/>
      <c r="E331" s="103"/>
      <c r="F331" s="103"/>
      <c r="G331" s="103"/>
      <c r="H331" s="103">
        <v>150000</v>
      </c>
      <c r="I331" s="104">
        <v>140000</v>
      </c>
      <c r="J331" s="103"/>
      <c r="K331" s="103"/>
      <c r="L331" s="103"/>
      <c r="M331" s="117"/>
      <c r="N331" s="103">
        <v>140000</v>
      </c>
      <c r="O331" s="100"/>
      <c r="P331" s="91">
        <v>140000</v>
      </c>
      <c r="Q331" s="99"/>
      <c r="R331" s="99"/>
      <c r="S331" s="99"/>
      <c r="T331" s="99"/>
      <c r="U331" s="99"/>
      <c r="V331" s="99"/>
      <c r="W331" s="99"/>
      <c r="X331" s="99"/>
      <c r="Y331" s="99"/>
      <c r="Z331" s="99">
        <v>140000</v>
      </c>
      <c r="AA331" s="99"/>
      <c r="AB331" s="99"/>
      <c r="AC331" s="99"/>
      <c r="AD331" s="90">
        <v>0</v>
      </c>
      <c r="AE331" s="90">
        <v>-10000</v>
      </c>
    </row>
    <row r="332" spans="1:31" s="89" customFormat="1">
      <c r="A332" s="127" t="s">
        <v>16</v>
      </c>
      <c r="B332" s="148" t="s">
        <v>384</v>
      </c>
      <c r="C332" s="95">
        <v>138000</v>
      </c>
      <c r="D332" s="125"/>
      <c r="E332" s="125"/>
      <c r="F332" s="125"/>
      <c r="G332" s="125"/>
      <c r="H332" s="125">
        <v>138000</v>
      </c>
      <c r="I332" s="95">
        <v>129300</v>
      </c>
      <c r="J332" s="125"/>
      <c r="K332" s="125"/>
      <c r="L332" s="125"/>
      <c r="M332" s="124"/>
      <c r="N332" s="125">
        <v>129300</v>
      </c>
      <c r="O332" s="122" t="s">
        <v>383</v>
      </c>
      <c r="P332" s="91">
        <v>129300</v>
      </c>
      <c r="Q332" s="91"/>
      <c r="R332" s="91"/>
      <c r="S332" s="91"/>
      <c r="T332" s="91"/>
      <c r="U332" s="91"/>
      <c r="V332" s="91"/>
      <c r="W332" s="91"/>
      <c r="X332" s="91"/>
      <c r="Y332" s="91"/>
      <c r="Z332" s="91">
        <v>129300</v>
      </c>
      <c r="AA332" s="91"/>
      <c r="AB332" s="91"/>
      <c r="AC332" s="91"/>
      <c r="AD332" s="90">
        <v>0</v>
      </c>
      <c r="AE332" s="90">
        <v>-8700</v>
      </c>
    </row>
    <row r="333" spans="1:31" s="89" customFormat="1" ht="25.5">
      <c r="A333" s="127" t="s">
        <v>16</v>
      </c>
      <c r="B333" s="148" t="s">
        <v>382</v>
      </c>
      <c r="C333" s="95">
        <v>12000</v>
      </c>
      <c r="D333" s="125"/>
      <c r="E333" s="125"/>
      <c r="F333" s="125"/>
      <c r="G333" s="125"/>
      <c r="H333" s="125">
        <v>12000</v>
      </c>
      <c r="I333" s="95">
        <v>10700</v>
      </c>
      <c r="J333" s="125"/>
      <c r="K333" s="125"/>
      <c r="L333" s="125"/>
      <c r="M333" s="124"/>
      <c r="N333" s="125">
        <v>10700</v>
      </c>
      <c r="O333" s="122" t="s">
        <v>302</v>
      </c>
      <c r="P333" s="91">
        <v>10700</v>
      </c>
      <c r="Q333" s="91"/>
      <c r="R333" s="91"/>
      <c r="S333" s="91"/>
      <c r="T333" s="91"/>
      <c r="U333" s="91"/>
      <c r="V333" s="91"/>
      <c r="W333" s="91"/>
      <c r="X333" s="91"/>
      <c r="Y333" s="91"/>
      <c r="Z333" s="91">
        <v>10700</v>
      </c>
      <c r="AA333" s="91"/>
      <c r="AB333" s="91"/>
      <c r="AC333" s="91"/>
      <c r="AD333" s="90">
        <v>0</v>
      </c>
      <c r="AE333" s="90">
        <v>-1300</v>
      </c>
    </row>
    <row r="334" spans="1:31" s="113" customFormat="1" ht="38.25">
      <c r="A334" s="120">
        <v>6</v>
      </c>
      <c r="B334" s="119" t="s">
        <v>381</v>
      </c>
      <c r="C334" s="118">
        <v>0</v>
      </c>
      <c r="D334" s="116"/>
      <c r="E334" s="116"/>
      <c r="F334" s="116"/>
      <c r="G334" s="116"/>
      <c r="H334" s="116"/>
      <c r="I334" s="118">
        <v>7000</v>
      </c>
      <c r="J334" s="116"/>
      <c r="K334" s="116"/>
      <c r="L334" s="116"/>
      <c r="M334" s="117"/>
      <c r="N334" s="116">
        <v>7000</v>
      </c>
      <c r="O334" s="1085" t="s">
        <v>321</v>
      </c>
      <c r="P334" s="91">
        <v>7000</v>
      </c>
      <c r="Q334" s="114"/>
      <c r="R334" s="114"/>
      <c r="S334" s="114"/>
      <c r="T334" s="114"/>
      <c r="U334" s="114"/>
      <c r="V334" s="114"/>
      <c r="W334" s="114"/>
      <c r="X334" s="114"/>
      <c r="Y334" s="114"/>
      <c r="Z334" s="114">
        <v>7000</v>
      </c>
      <c r="AA334" s="114"/>
      <c r="AB334" s="114"/>
      <c r="AC334" s="114"/>
      <c r="AD334" s="90">
        <v>0</v>
      </c>
      <c r="AE334" s="143">
        <v>7000</v>
      </c>
    </row>
    <row r="335" spans="1:31" s="113" customFormat="1" ht="76.5">
      <c r="A335" s="120">
        <v>7</v>
      </c>
      <c r="B335" s="119" t="s">
        <v>380</v>
      </c>
      <c r="C335" s="118"/>
      <c r="D335" s="116"/>
      <c r="E335" s="116"/>
      <c r="F335" s="116"/>
      <c r="G335" s="116"/>
      <c r="H335" s="116"/>
      <c r="I335" s="118">
        <v>3000</v>
      </c>
      <c r="J335" s="116"/>
      <c r="K335" s="116"/>
      <c r="L335" s="116"/>
      <c r="M335" s="117"/>
      <c r="N335" s="116">
        <v>3000</v>
      </c>
      <c r="O335" s="1086"/>
      <c r="P335" s="91">
        <v>3000</v>
      </c>
      <c r="Q335" s="114"/>
      <c r="R335" s="114"/>
      <c r="S335" s="114"/>
      <c r="T335" s="114"/>
      <c r="U335" s="114"/>
      <c r="V335" s="114"/>
      <c r="W335" s="114"/>
      <c r="X335" s="114"/>
      <c r="Y335" s="114"/>
      <c r="Z335" s="114">
        <v>3000</v>
      </c>
      <c r="AA335" s="114"/>
      <c r="AB335" s="114"/>
      <c r="AC335" s="114"/>
      <c r="AD335" s="90">
        <v>0</v>
      </c>
      <c r="AE335" s="143">
        <v>3000</v>
      </c>
    </row>
    <row r="336" spans="1:31" s="98" customFormat="1" ht="25.5">
      <c r="A336" s="106">
        <v>8</v>
      </c>
      <c r="B336" s="121" t="s">
        <v>379</v>
      </c>
      <c r="C336" s="104">
        <v>15500</v>
      </c>
      <c r="D336" s="103"/>
      <c r="E336" s="103"/>
      <c r="F336" s="103"/>
      <c r="G336" s="103"/>
      <c r="H336" s="103">
        <v>15500</v>
      </c>
      <c r="I336" s="103">
        <v>11516</v>
      </c>
      <c r="J336" s="103">
        <v>0</v>
      </c>
      <c r="K336" s="103">
        <v>0</v>
      </c>
      <c r="L336" s="103">
        <v>0</v>
      </c>
      <c r="M336" s="103">
        <v>0</v>
      </c>
      <c r="N336" s="103">
        <v>11516</v>
      </c>
      <c r="O336" s="1086"/>
      <c r="P336" s="91">
        <v>11516</v>
      </c>
      <c r="Q336" s="99"/>
      <c r="R336" s="99"/>
      <c r="S336" s="99"/>
      <c r="T336" s="99"/>
      <c r="U336" s="99"/>
      <c r="V336" s="99"/>
      <c r="W336" s="99"/>
      <c r="X336" s="99"/>
      <c r="Y336" s="99"/>
      <c r="Z336" s="99">
        <v>11516</v>
      </c>
      <c r="AA336" s="99"/>
      <c r="AB336" s="99"/>
      <c r="AC336" s="99"/>
      <c r="AD336" s="90">
        <v>0</v>
      </c>
      <c r="AE336" s="90">
        <v>-3984</v>
      </c>
    </row>
    <row r="337" spans="1:31" s="89" customFormat="1" ht="15" hidden="1" customHeight="1">
      <c r="A337" s="97"/>
      <c r="B337" s="96" t="s">
        <v>378</v>
      </c>
      <c r="C337" s="95"/>
      <c r="D337" s="125"/>
      <c r="E337" s="125"/>
      <c r="F337" s="125"/>
      <c r="G337" s="125"/>
      <c r="H337" s="125"/>
      <c r="I337" s="95">
        <v>6891</v>
      </c>
      <c r="J337" s="125"/>
      <c r="K337" s="125"/>
      <c r="L337" s="125"/>
      <c r="M337" s="124"/>
      <c r="N337" s="125">
        <v>6891</v>
      </c>
      <c r="O337" s="1086"/>
      <c r="P337" s="91">
        <v>6891</v>
      </c>
      <c r="Q337" s="91"/>
      <c r="R337" s="91"/>
      <c r="S337" s="91"/>
      <c r="T337" s="91"/>
      <c r="U337" s="91"/>
      <c r="V337" s="91"/>
      <c r="W337" s="91"/>
      <c r="X337" s="91"/>
      <c r="Y337" s="91"/>
      <c r="Z337" s="99">
        <v>6891</v>
      </c>
      <c r="AA337" s="91"/>
      <c r="AB337" s="91"/>
      <c r="AC337" s="91"/>
      <c r="AD337" s="90">
        <v>0</v>
      </c>
      <c r="AE337" s="90">
        <v>6891</v>
      </c>
    </row>
    <row r="338" spans="1:31" s="89" customFormat="1" ht="76.5" hidden="1">
      <c r="A338" s="147"/>
      <c r="B338" s="96" t="s">
        <v>377</v>
      </c>
      <c r="C338" s="95"/>
      <c r="D338" s="125"/>
      <c r="E338" s="125"/>
      <c r="F338" s="125"/>
      <c r="G338" s="125"/>
      <c r="H338" s="125"/>
      <c r="I338" s="95">
        <v>455</v>
      </c>
      <c r="J338" s="125"/>
      <c r="K338" s="125"/>
      <c r="L338" s="125"/>
      <c r="M338" s="124"/>
      <c r="N338" s="125">
        <v>455</v>
      </c>
      <c r="O338" s="1086"/>
      <c r="P338" s="91">
        <v>455</v>
      </c>
      <c r="Q338" s="91"/>
      <c r="R338" s="91"/>
      <c r="S338" s="91"/>
      <c r="T338" s="91"/>
      <c r="U338" s="91"/>
      <c r="V338" s="91"/>
      <c r="W338" s="91"/>
      <c r="X338" s="91"/>
      <c r="Y338" s="91"/>
      <c r="Z338" s="99">
        <v>455</v>
      </c>
      <c r="AA338" s="91"/>
      <c r="AB338" s="91"/>
      <c r="AC338" s="91"/>
      <c r="AD338" s="90">
        <v>0</v>
      </c>
      <c r="AE338" s="90">
        <v>455</v>
      </c>
    </row>
    <row r="339" spans="1:31" s="89" customFormat="1" ht="63.75" hidden="1">
      <c r="A339" s="147"/>
      <c r="B339" s="96" t="s">
        <v>376</v>
      </c>
      <c r="C339" s="95"/>
      <c r="D339" s="125"/>
      <c r="E339" s="125"/>
      <c r="F339" s="125"/>
      <c r="G339" s="125"/>
      <c r="H339" s="125"/>
      <c r="I339" s="95">
        <v>2918</v>
      </c>
      <c r="J339" s="125"/>
      <c r="K339" s="125"/>
      <c r="L339" s="125"/>
      <c r="M339" s="124"/>
      <c r="N339" s="125">
        <v>2918</v>
      </c>
      <c r="O339" s="1086"/>
      <c r="P339" s="91">
        <v>2918</v>
      </c>
      <c r="Q339" s="91"/>
      <c r="R339" s="91"/>
      <c r="S339" s="91"/>
      <c r="T339" s="91"/>
      <c r="U339" s="91"/>
      <c r="V339" s="91"/>
      <c r="W339" s="91"/>
      <c r="X339" s="91"/>
      <c r="Y339" s="91"/>
      <c r="Z339" s="99">
        <v>2918</v>
      </c>
      <c r="AA339" s="91"/>
      <c r="AB339" s="91"/>
      <c r="AC339" s="91"/>
      <c r="AD339" s="90">
        <v>0</v>
      </c>
      <c r="AE339" s="90">
        <v>2918</v>
      </c>
    </row>
    <row r="340" spans="1:31" s="89" customFormat="1" ht="76.5" hidden="1">
      <c r="A340" s="147"/>
      <c r="B340" s="96" t="s">
        <v>375</v>
      </c>
      <c r="C340" s="95"/>
      <c r="D340" s="125"/>
      <c r="E340" s="125"/>
      <c r="F340" s="125"/>
      <c r="G340" s="125"/>
      <c r="H340" s="125"/>
      <c r="I340" s="95">
        <v>1252</v>
      </c>
      <c r="J340" s="125"/>
      <c r="K340" s="125"/>
      <c r="L340" s="125"/>
      <c r="M340" s="124"/>
      <c r="N340" s="125">
        <v>1252</v>
      </c>
      <c r="O340" s="1086"/>
      <c r="P340" s="91">
        <v>1252</v>
      </c>
      <c r="Q340" s="91"/>
      <c r="R340" s="91"/>
      <c r="S340" s="91"/>
      <c r="T340" s="91"/>
      <c r="U340" s="91"/>
      <c r="V340" s="91"/>
      <c r="W340" s="91"/>
      <c r="X340" s="91"/>
      <c r="Y340" s="91"/>
      <c r="Z340" s="99">
        <v>1252</v>
      </c>
      <c r="AA340" s="91"/>
      <c r="AB340" s="91"/>
      <c r="AC340" s="91"/>
      <c r="AD340" s="90">
        <v>0</v>
      </c>
      <c r="AE340" s="90">
        <v>1252</v>
      </c>
    </row>
    <row r="341" spans="1:31" s="98" customFormat="1" ht="42" customHeight="1">
      <c r="A341" s="106">
        <v>9</v>
      </c>
      <c r="B341" s="121" t="s">
        <v>374</v>
      </c>
      <c r="C341" s="104"/>
      <c r="D341" s="103"/>
      <c r="E341" s="103"/>
      <c r="F341" s="103"/>
      <c r="G341" s="103"/>
      <c r="H341" s="103"/>
      <c r="I341" s="104">
        <v>787</v>
      </c>
      <c r="J341" s="103"/>
      <c r="K341" s="103"/>
      <c r="L341" s="103"/>
      <c r="M341" s="117"/>
      <c r="N341" s="103">
        <v>787</v>
      </c>
      <c r="O341" s="1086"/>
      <c r="P341" s="91">
        <v>787</v>
      </c>
      <c r="Q341" s="99"/>
      <c r="R341" s="99"/>
      <c r="S341" s="99"/>
      <c r="T341" s="99"/>
      <c r="U341" s="99"/>
      <c r="V341" s="99"/>
      <c r="W341" s="99"/>
      <c r="X341" s="99"/>
      <c r="Y341" s="99"/>
      <c r="Z341" s="99">
        <v>787</v>
      </c>
      <c r="AA341" s="99"/>
      <c r="AB341" s="99"/>
      <c r="AC341" s="99"/>
      <c r="AD341" s="90">
        <v>0</v>
      </c>
      <c r="AE341" s="90">
        <v>787</v>
      </c>
    </row>
    <row r="342" spans="1:31" s="98" customFormat="1" ht="51">
      <c r="A342" s="106">
        <v>10</v>
      </c>
      <c r="B342" s="121" t="s">
        <v>373</v>
      </c>
      <c r="C342" s="103">
        <v>336</v>
      </c>
      <c r="D342" s="103">
        <v>0</v>
      </c>
      <c r="E342" s="103">
        <v>0</v>
      </c>
      <c r="F342" s="103">
        <v>0</v>
      </c>
      <c r="G342" s="103">
        <v>0</v>
      </c>
      <c r="H342" s="103">
        <v>336</v>
      </c>
      <c r="I342" s="103">
        <v>363</v>
      </c>
      <c r="J342" s="103">
        <v>0</v>
      </c>
      <c r="K342" s="103">
        <v>0</v>
      </c>
      <c r="L342" s="103">
        <v>0</v>
      </c>
      <c r="M342" s="103">
        <v>0</v>
      </c>
      <c r="N342" s="103">
        <v>363</v>
      </c>
      <c r="O342" s="1086"/>
      <c r="P342" s="91">
        <v>363</v>
      </c>
      <c r="Q342" s="99">
        <v>0</v>
      </c>
      <c r="R342" s="99">
        <v>0</v>
      </c>
      <c r="S342" s="99">
        <v>0</v>
      </c>
      <c r="T342" s="99">
        <v>0</v>
      </c>
      <c r="U342" s="99">
        <v>0</v>
      </c>
      <c r="V342" s="99">
        <v>0</v>
      </c>
      <c r="W342" s="99">
        <v>0</v>
      </c>
      <c r="X342" s="99">
        <v>0</v>
      </c>
      <c r="Y342" s="99">
        <v>0</v>
      </c>
      <c r="Z342" s="99">
        <v>363</v>
      </c>
      <c r="AA342" s="99"/>
      <c r="AB342" s="99"/>
      <c r="AC342" s="99"/>
      <c r="AD342" s="90">
        <v>0</v>
      </c>
      <c r="AE342" s="90">
        <v>27</v>
      </c>
    </row>
    <row r="343" spans="1:31" s="89" customFormat="1" ht="25.5" hidden="1">
      <c r="A343" s="127" t="s">
        <v>16</v>
      </c>
      <c r="B343" s="138" t="s">
        <v>372</v>
      </c>
      <c r="C343" s="95">
        <v>228</v>
      </c>
      <c r="D343" s="125"/>
      <c r="E343" s="125"/>
      <c r="F343" s="125"/>
      <c r="G343" s="125"/>
      <c r="H343" s="125">
        <v>228</v>
      </c>
      <c r="I343" s="95">
        <v>211</v>
      </c>
      <c r="J343" s="125"/>
      <c r="K343" s="125"/>
      <c r="L343" s="125"/>
      <c r="M343" s="124"/>
      <c r="N343" s="125">
        <v>211</v>
      </c>
      <c r="O343" s="1086"/>
      <c r="P343" s="91">
        <v>211</v>
      </c>
      <c r="Q343" s="91"/>
      <c r="R343" s="91"/>
      <c r="S343" s="91"/>
      <c r="T343" s="91"/>
      <c r="U343" s="91"/>
      <c r="V343" s="91"/>
      <c r="W343" s="91"/>
      <c r="X343" s="91"/>
      <c r="Y343" s="91"/>
      <c r="Z343" s="99">
        <v>211</v>
      </c>
      <c r="AA343" s="91"/>
      <c r="AB343" s="91"/>
      <c r="AC343" s="91"/>
      <c r="AD343" s="90">
        <v>0</v>
      </c>
      <c r="AE343" s="90">
        <v>-17</v>
      </c>
    </row>
    <row r="344" spans="1:31" s="89" customFormat="1" ht="51" hidden="1">
      <c r="A344" s="127" t="s">
        <v>16</v>
      </c>
      <c r="B344" s="138" t="s">
        <v>371</v>
      </c>
      <c r="C344" s="95">
        <v>108</v>
      </c>
      <c r="D344" s="125"/>
      <c r="E344" s="125"/>
      <c r="F344" s="125"/>
      <c r="G344" s="125"/>
      <c r="H344" s="125">
        <v>108</v>
      </c>
      <c r="I344" s="95">
        <v>152</v>
      </c>
      <c r="J344" s="125"/>
      <c r="K344" s="125"/>
      <c r="L344" s="125"/>
      <c r="M344" s="124"/>
      <c r="N344" s="125">
        <v>152</v>
      </c>
      <c r="O344" s="1086"/>
      <c r="P344" s="91">
        <v>152</v>
      </c>
      <c r="Q344" s="91"/>
      <c r="R344" s="91"/>
      <c r="S344" s="91"/>
      <c r="T344" s="91"/>
      <c r="U344" s="91"/>
      <c r="V344" s="91"/>
      <c r="W344" s="91"/>
      <c r="X344" s="91"/>
      <c r="Y344" s="91"/>
      <c r="Z344" s="99">
        <v>152</v>
      </c>
      <c r="AA344" s="91"/>
      <c r="AB344" s="91"/>
      <c r="AC344" s="91"/>
      <c r="AD344" s="90">
        <v>0</v>
      </c>
      <c r="AE344" s="90">
        <v>44</v>
      </c>
    </row>
    <row r="345" spans="1:31" s="98" customFormat="1" ht="63.75">
      <c r="A345" s="106">
        <v>11</v>
      </c>
      <c r="B345" s="121" t="s">
        <v>370</v>
      </c>
      <c r="C345" s="104">
        <v>20000</v>
      </c>
      <c r="D345" s="103"/>
      <c r="E345" s="103"/>
      <c r="F345" s="103"/>
      <c r="G345" s="103"/>
      <c r="H345" s="103">
        <v>20000</v>
      </c>
      <c r="I345" s="104">
        <v>20000</v>
      </c>
      <c r="J345" s="103"/>
      <c r="K345" s="103"/>
      <c r="L345" s="103"/>
      <c r="M345" s="117"/>
      <c r="N345" s="103">
        <v>20000</v>
      </c>
      <c r="O345" s="1086"/>
      <c r="P345" s="91">
        <v>20000</v>
      </c>
      <c r="Q345" s="99"/>
      <c r="R345" s="99"/>
      <c r="S345" s="99"/>
      <c r="T345" s="99"/>
      <c r="U345" s="99"/>
      <c r="V345" s="99"/>
      <c r="W345" s="99"/>
      <c r="X345" s="99"/>
      <c r="Y345" s="99"/>
      <c r="Z345" s="99">
        <v>20000</v>
      </c>
      <c r="AA345" s="99"/>
      <c r="AB345" s="99"/>
      <c r="AC345" s="99"/>
      <c r="AD345" s="90">
        <v>0</v>
      </c>
      <c r="AE345" s="90">
        <v>0</v>
      </c>
    </row>
    <row r="346" spans="1:31" s="98" customFormat="1" ht="63.75">
      <c r="A346" s="106">
        <v>12</v>
      </c>
      <c r="B346" s="121" t="s">
        <v>369</v>
      </c>
      <c r="C346" s="104"/>
      <c r="D346" s="103"/>
      <c r="E346" s="103"/>
      <c r="F346" s="103"/>
      <c r="G346" s="103"/>
      <c r="H346" s="103"/>
      <c r="I346" s="104">
        <v>14500</v>
      </c>
      <c r="J346" s="103"/>
      <c r="K346" s="103"/>
      <c r="L346" s="103"/>
      <c r="M346" s="117"/>
      <c r="N346" s="103">
        <v>14500</v>
      </c>
      <c r="O346" s="1086"/>
      <c r="P346" s="91">
        <v>14500</v>
      </c>
      <c r="Q346" s="99"/>
      <c r="R346" s="99"/>
      <c r="S346" s="99"/>
      <c r="T346" s="99"/>
      <c r="U346" s="99"/>
      <c r="V346" s="99"/>
      <c r="W346" s="99"/>
      <c r="X346" s="99"/>
      <c r="Y346" s="99"/>
      <c r="Z346" s="99">
        <v>14500</v>
      </c>
      <c r="AA346" s="99"/>
      <c r="AB346" s="99"/>
      <c r="AC346" s="99"/>
      <c r="AD346" s="90">
        <v>0</v>
      </c>
      <c r="AE346" s="143">
        <v>14500</v>
      </c>
    </row>
    <row r="347" spans="1:31" s="98" customFormat="1" ht="51" hidden="1">
      <c r="A347" s="106">
        <v>13</v>
      </c>
      <c r="B347" s="121" t="s">
        <v>368</v>
      </c>
      <c r="C347" s="104"/>
      <c r="D347" s="103"/>
      <c r="E347" s="103"/>
      <c r="F347" s="103"/>
      <c r="G347" s="103"/>
      <c r="H347" s="103"/>
      <c r="I347" s="104">
        <v>0</v>
      </c>
      <c r="J347" s="103"/>
      <c r="K347" s="103"/>
      <c r="L347" s="103"/>
      <c r="M347" s="117"/>
      <c r="N347" s="103">
        <v>0</v>
      </c>
      <c r="O347" s="1086"/>
      <c r="P347" s="91">
        <v>0</v>
      </c>
      <c r="Q347" s="99"/>
      <c r="R347" s="99"/>
      <c r="S347" s="99"/>
      <c r="T347" s="99"/>
      <c r="U347" s="99"/>
      <c r="V347" s="99"/>
      <c r="W347" s="99"/>
      <c r="X347" s="99"/>
      <c r="Y347" s="99"/>
      <c r="Z347" s="99">
        <v>0</v>
      </c>
      <c r="AA347" s="99"/>
      <c r="AB347" s="99"/>
      <c r="AC347" s="99"/>
      <c r="AD347" s="90">
        <v>0</v>
      </c>
      <c r="AE347" s="90">
        <v>0</v>
      </c>
    </row>
    <row r="348" spans="1:31" s="98" customFormat="1" ht="42" customHeight="1">
      <c r="A348" s="106">
        <v>13</v>
      </c>
      <c r="B348" s="121" t="s">
        <v>367</v>
      </c>
      <c r="C348" s="104">
        <v>4422</v>
      </c>
      <c r="D348" s="103"/>
      <c r="E348" s="103"/>
      <c r="F348" s="103"/>
      <c r="G348" s="103"/>
      <c r="H348" s="103">
        <v>4422</v>
      </c>
      <c r="I348" s="104">
        <v>0</v>
      </c>
      <c r="J348" s="103"/>
      <c r="K348" s="103"/>
      <c r="L348" s="103"/>
      <c r="M348" s="117"/>
      <c r="N348" s="103"/>
      <c r="O348" s="1086"/>
      <c r="P348" s="91">
        <v>0</v>
      </c>
      <c r="Q348" s="99"/>
      <c r="R348" s="99"/>
      <c r="S348" s="99"/>
      <c r="T348" s="99"/>
      <c r="U348" s="99"/>
      <c r="V348" s="99"/>
      <c r="W348" s="99"/>
      <c r="X348" s="99"/>
      <c r="Y348" s="99"/>
      <c r="Z348" s="99">
        <v>0</v>
      </c>
      <c r="AA348" s="99"/>
      <c r="AB348" s="99"/>
      <c r="AC348" s="99"/>
      <c r="AD348" s="90">
        <v>0</v>
      </c>
      <c r="AE348" s="90">
        <v>-4422</v>
      </c>
    </row>
    <row r="349" spans="1:31" s="98" customFormat="1" ht="15" customHeight="1">
      <c r="A349" s="106">
        <v>14</v>
      </c>
      <c r="B349" s="121" t="s">
        <v>366</v>
      </c>
      <c r="C349" s="104">
        <v>2500</v>
      </c>
      <c r="D349" s="103"/>
      <c r="E349" s="103"/>
      <c r="F349" s="103"/>
      <c r="G349" s="103"/>
      <c r="H349" s="103">
        <v>2500</v>
      </c>
      <c r="I349" s="104">
        <v>3500</v>
      </c>
      <c r="J349" s="103"/>
      <c r="K349" s="103"/>
      <c r="L349" s="103"/>
      <c r="M349" s="117"/>
      <c r="N349" s="103">
        <v>3500</v>
      </c>
      <c r="O349" s="1086"/>
      <c r="P349" s="91">
        <v>3500</v>
      </c>
      <c r="Q349" s="103"/>
      <c r="R349" s="103"/>
      <c r="S349" s="103"/>
      <c r="T349" s="103"/>
      <c r="U349" s="103"/>
      <c r="V349" s="103"/>
      <c r="W349" s="103"/>
      <c r="X349" s="103"/>
      <c r="Y349" s="103"/>
      <c r="Z349" s="99">
        <v>3500</v>
      </c>
      <c r="AA349" s="103"/>
      <c r="AB349" s="103"/>
      <c r="AC349" s="103"/>
      <c r="AD349" s="90">
        <v>0</v>
      </c>
      <c r="AE349" s="143">
        <v>1000</v>
      </c>
    </row>
    <row r="350" spans="1:31" s="98" customFormat="1" ht="27" customHeight="1">
      <c r="A350" s="106">
        <v>15</v>
      </c>
      <c r="B350" s="121" t="s">
        <v>365</v>
      </c>
      <c r="C350" s="103">
        <v>9300</v>
      </c>
      <c r="D350" s="103"/>
      <c r="E350" s="103"/>
      <c r="F350" s="103"/>
      <c r="G350" s="103"/>
      <c r="H350" s="103">
        <v>9300</v>
      </c>
      <c r="I350" s="103">
        <v>8126</v>
      </c>
      <c r="J350" s="103">
        <v>0</v>
      </c>
      <c r="K350" s="103">
        <v>0</v>
      </c>
      <c r="L350" s="103">
        <v>0</v>
      </c>
      <c r="M350" s="103">
        <v>0</v>
      </c>
      <c r="N350" s="103">
        <v>8126</v>
      </c>
      <c r="O350" s="1086"/>
      <c r="P350" s="91">
        <v>8126</v>
      </c>
      <c r="Q350" s="103"/>
      <c r="R350" s="103"/>
      <c r="S350" s="103"/>
      <c r="T350" s="103"/>
      <c r="U350" s="103"/>
      <c r="V350" s="103"/>
      <c r="W350" s="103"/>
      <c r="X350" s="103"/>
      <c r="Y350" s="103"/>
      <c r="Z350" s="99">
        <v>8126</v>
      </c>
      <c r="AA350" s="103"/>
      <c r="AB350" s="103"/>
      <c r="AC350" s="103"/>
      <c r="AD350" s="90">
        <v>0</v>
      </c>
      <c r="AE350" s="90">
        <v>-1174</v>
      </c>
    </row>
    <row r="351" spans="1:31" s="89" customFormat="1" ht="63.75" hidden="1">
      <c r="A351" s="127" t="s">
        <v>106</v>
      </c>
      <c r="B351" s="138" t="s">
        <v>364</v>
      </c>
      <c r="C351" s="95">
        <v>2000</v>
      </c>
      <c r="D351" s="125"/>
      <c r="E351" s="125"/>
      <c r="F351" s="125"/>
      <c r="G351" s="125"/>
      <c r="H351" s="125">
        <v>2000</v>
      </c>
      <c r="I351" s="95">
        <v>2000</v>
      </c>
      <c r="J351" s="125"/>
      <c r="K351" s="125"/>
      <c r="L351" s="125"/>
      <c r="M351" s="124"/>
      <c r="N351" s="125">
        <v>2000</v>
      </c>
      <c r="O351" s="1086"/>
      <c r="P351" s="91">
        <v>2000</v>
      </c>
      <c r="Q351" s="91"/>
      <c r="R351" s="91"/>
      <c r="S351" s="91"/>
      <c r="T351" s="91"/>
      <c r="U351" s="91"/>
      <c r="V351" s="91"/>
      <c r="W351" s="91"/>
      <c r="X351" s="91"/>
      <c r="Y351" s="91"/>
      <c r="Z351" s="99">
        <v>2000</v>
      </c>
      <c r="AA351" s="91"/>
      <c r="AB351" s="91"/>
      <c r="AC351" s="91"/>
      <c r="AD351" s="90">
        <v>0</v>
      </c>
      <c r="AE351" s="90">
        <v>0</v>
      </c>
    </row>
    <row r="352" spans="1:31" s="89" customFormat="1" ht="25.5" hidden="1">
      <c r="A352" s="127" t="s">
        <v>108</v>
      </c>
      <c r="B352" s="138" t="s">
        <v>363</v>
      </c>
      <c r="C352" s="95">
        <v>1500</v>
      </c>
      <c r="D352" s="125"/>
      <c r="E352" s="125"/>
      <c r="F352" s="125"/>
      <c r="G352" s="125"/>
      <c r="H352" s="125">
        <v>1500</v>
      </c>
      <c r="I352" s="95">
        <v>2300</v>
      </c>
      <c r="J352" s="125"/>
      <c r="K352" s="125"/>
      <c r="L352" s="125"/>
      <c r="M352" s="124"/>
      <c r="N352" s="125">
        <v>2300</v>
      </c>
      <c r="O352" s="1086"/>
      <c r="P352" s="91">
        <v>2300</v>
      </c>
      <c r="Q352" s="125"/>
      <c r="R352" s="125"/>
      <c r="S352" s="125"/>
      <c r="T352" s="125"/>
      <c r="U352" s="125"/>
      <c r="V352" s="125"/>
      <c r="W352" s="125"/>
      <c r="X352" s="125"/>
      <c r="Y352" s="125"/>
      <c r="Z352" s="99">
        <v>2300</v>
      </c>
      <c r="AA352" s="125"/>
      <c r="AB352" s="125"/>
      <c r="AC352" s="125"/>
      <c r="AD352" s="90">
        <v>0</v>
      </c>
      <c r="AE352" s="143">
        <v>800</v>
      </c>
    </row>
    <row r="353" spans="1:31" s="89" customFormat="1" ht="25.5" hidden="1">
      <c r="A353" s="127" t="s">
        <v>110</v>
      </c>
      <c r="B353" s="138" t="s">
        <v>362</v>
      </c>
      <c r="C353" s="95">
        <v>3000</v>
      </c>
      <c r="D353" s="125"/>
      <c r="E353" s="125"/>
      <c r="F353" s="125"/>
      <c r="G353" s="125"/>
      <c r="H353" s="125">
        <v>3000</v>
      </c>
      <c r="I353" s="95">
        <v>2800</v>
      </c>
      <c r="J353" s="125"/>
      <c r="K353" s="125"/>
      <c r="L353" s="125"/>
      <c r="M353" s="124"/>
      <c r="N353" s="125">
        <v>2800</v>
      </c>
      <c r="O353" s="1086"/>
      <c r="P353" s="91">
        <v>2800</v>
      </c>
      <c r="Q353" s="125"/>
      <c r="R353" s="125"/>
      <c r="S353" s="125"/>
      <c r="T353" s="125"/>
      <c r="U353" s="125"/>
      <c r="V353" s="125"/>
      <c r="W353" s="125"/>
      <c r="X353" s="125"/>
      <c r="Y353" s="125"/>
      <c r="Z353" s="99">
        <v>2800</v>
      </c>
      <c r="AA353" s="125"/>
      <c r="AB353" s="125"/>
      <c r="AC353" s="125"/>
      <c r="AD353" s="90">
        <v>0</v>
      </c>
      <c r="AE353" s="90">
        <v>-200</v>
      </c>
    </row>
    <row r="354" spans="1:31" s="89" customFormat="1" ht="25.5" hidden="1">
      <c r="A354" s="127" t="s">
        <v>112</v>
      </c>
      <c r="B354" s="138" t="s">
        <v>361</v>
      </c>
      <c r="C354" s="95">
        <v>500</v>
      </c>
      <c r="D354" s="125"/>
      <c r="E354" s="125"/>
      <c r="F354" s="125"/>
      <c r="G354" s="125"/>
      <c r="H354" s="125">
        <v>500</v>
      </c>
      <c r="I354" s="95">
        <v>226</v>
      </c>
      <c r="J354" s="125"/>
      <c r="K354" s="125"/>
      <c r="L354" s="125"/>
      <c r="M354" s="124"/>
      <c r="N354" s="125">
        <v>226</v>
      </c>
      <c r="O354" s="1086"/>
      <c r="P354" s="91">
        <v>226</v>
      </c>
      <c r="Q354" s="125"/>
      <c r="R354" s="125"/>
      <c r="S354" s="125"/>
      <c r="T354" s="125"/>
      <c r="U354" s="125"/>
      <c r="V354" s="125"/>
      <c r="W354" s="125"/>
      <c r="X354" s="125"/>
      <c r="Y354" s="125"/>
      <c r="Z354" s="99">
        <v>226</v>
      </c>
      <c r="AA354" s="125"/>
      <c r="AB354" s="125"/>
      <c r="AC354" s="125"/>
      <c r="AD354" s="90">
        <v>0</v>
      </c>
      <c r="AE354" s="90">
        <v>-274</v>
      </c>
    </row>
    <row r="355" spans="1:31" s="89" customFormat="1" ht="51" hidden="1">
      <c r="A355" s="127" t="s">
        <v>360</v>
      </c>
      <c r="B355" s="138" t="s">
        <v>359</v>
      </c>
      <c r="C355" s="95">
        <v>1000</v>
      </c>
      <c r="D355" s="125"/>
      <c r="E355" s="125"/>
      <c r="F355" s="125"/>
      <c r="G355" s="125"/>
      <c r="H355" s="125">
        <v>1000</v>
      </c>
      <c r="I355" s="95">
        <v>0</v>
      </c>
      <c r="J355" s="125"/>
      <c r="K355" s="125"/>
      <c r="L355" s="125"/>
      <c r="M355" s="124"/>
      <c r="N355" s="125">
        <v>0</v>
      </c>
      <c r="O355" s="1086"/>
      <c r="P355" s="91">
        <v>0</v>
      </c>
      <c r="Q355" s="125"/>
      <c r="R355" s="125"/>
      <c r="S355" s="125"/>
      <c r="T355" s="125"/>
      <c r="U355" s="125"/>
      <c r="V355" s="125"/>
      <c r="W355" s="125"/>
      <c r="X355" s="125"/>
      <c r="Y355" s="125"/>
      <c r="Z355" s="99">
        <v>0</v>
      </c>
      <c r="AA355" s="125"/>
      <c r="AB355" s="125"/>
      <c r="AC355" s="125"/>
      <c r="AD355" s="90">
        <v>0</v>
      </c>
      <c r="AE355" s="90">
        <v>-1000</v>
      </c>
    </row>
    <row r="356" spans="1:31" s="89" customFormat="1" ht="38.25" hidden="1">
      <c r="A356" s="127" t="s">
        <v>358</v>
      </c>
      <c r="B356" s="138" t="s">
        <v>357</v>
      </c>
      <c r="C356" s="95">
        <v>800</v>
      </c>
      <c r="D356" s="125"/>
      <c r="E356" s="125"/>
      <c r="F356" s="125"/>
      <c r="G356" s="125"/>
      <c r="H356" s="125">
        <v>800</v>
      </c>
      <c r="I356" s="95">
        <v>800</v>
      </c>
      <c r="J356" s="125"/>
      <c r="K356" s="125"/>
      <c r="L356" s="125"/>
      <c r="M356" s="124"/>
      <c r="N356" s="125">
        <v>800</v>
      </c>
      <c r="O356" s="1086"/>
      <c r="P356" s="91">
        <v>800</v>
      </c>
      <c r="Q356" s="91"/>
      <c r="R356" s="91"/>
      <c r="S356" s="91"/>
      <c r="T356" s="91"/>
      <c r="U356" s="91"/>
      <c r="V356" s="91"/>
      <c r="W356" s="91"/>
      <c r="X356" s="91"/>
      <c r="Y356" s="91"/>
      <c r="Z356" s="99">
        <v>800</v>
      </c>
      <c r="AA356" s="91"/>
      <c r="AB356" s="91"/>
      <c r="AC356" s="91"/>
      <c r="AD356" s="90">
        <v>0</v>
      </c>
      <c r="AE356" s="90">
        <v>0</v>
      </c>
    </row>
    <row r="357" spans="1:31" s="98" customFormat="1" ht="102">
      <c r="A357" s="106">
        <v>16</v>
      </c>
      <c r="B357" s="121" t="s">
        <v>356</v>
      </c>
      <c r="C357" s="104"/>
      <c r="D357" s="103"/>
      <c r="E357" s="103"/>
      <c r="F357" s="103"/>
      <c r="G357" s="103"/>
      <c r="H357" s="103"/>
      <c r="I357" s="104">
        <v>493</v>
      </c>
      <c r="J357" s="103"/>
      <c r="K357" s="103"/>
      <c r="L357" s="103"/>
      <c r="M357" s="117"/>
      <c r="N357" s="103">
        <v>493</v>
      </c>
      <c r="O357" s="1086"/>
      <c r="P357" s="91">
        <v>493</v>
      </c>
      <c r="Q357" s="99"/>
      <c r="R357" s="99"/>
      <c r="S357" s="99"/>
      <c r="T357" s="99"/>
      <c r="U357" s="99"/>
      <c r="V357" s="99"/>
      <c r="W357" s="99"/>
      <c r="X357" s="99"/>
      <c r="Y357" s="99"/>
      <c r="Z357" s="99">
        <v>493</v>
      </c>
      <c r="AA357" s="99"/>
      <c r="AB357" s="99"/>
      <c r="AC357" s="99"/>
      <c r="AD357" s="90">
        <v>0</v>
      </c>
      <c r="AE357" s="143">
        <v>493</v>
      </c>
    </row>
    <row r="358" spans="1:31" s="98" customFormat="1" ht="25.5">
      <c r="A358" s="106">
        <v>17</v>
      </c>
      <c r="B358" s="121" t="s">
        <v>355</v>
      </c>
      <c r="C358" s="104">
        <v>54</v>
      </c>
      <c r="D358" s="103"/>
      <c r="E358" s="103"/>
      <c r="F358" s="103"/>
      <c r="G358" s="103"/>
      <c r="H358" s="103">
        <v>54</v>
      </c>
      <c r="I358" s="104">
        <v>28</v>
      </c>
      <c r="J358" s="103"/>
      <c r="K358" s="103"/>
      <c r="L358" s="103"/>
      <c r="M358" s="117"/>
      <c r="N358" s="103">
        <v>28</v>
      </c>
      <c r="O358" s="1086"/>
      <c r="P358" s="91">
        <v>28</v>
      </c>
      <c r="Q358" s="99"/>
      <c r="R358" s="99"/>
      <c r="S358" s="99"/>
      <c r="T358" s="99"/>
      <c r="U358" s="99"/>
      <c r="V358" s="99"/>
      <c r="W358" s="99"/>
      <c r="X358" s="99"/>
      <c r="Y358" s="99"/>
      <c r="Z358" s="99">
        <v>28</v>
      </c>
      <c r="AA358" s="99"/>
      <c r="AB358" s="99"/>
      <c r="AC358" s="99"/>
      <c r="AD358" s="90">
        <v>0</v>
      </c>
      <c r="AE358" s="90">
        <v>-26</v>
      </c>
    </row>
    <row r="359" spans="1:31" s="98" customFormat="1" ht="38.25">
      <c r="A359" s="106">
        <v>18</v>
      </c>
      <c r="B359" s="121" t="s">
        <v>354</v>
      </c>
      <c r="C359" s="104">
        <v>1896.3</v>
      </c>
      <c r="D359" s="103"/>
      <c r="E359" s="103"/>
      <c r="F359" s="103"/>
      <c r="G359" s="103"/>
      <c r="H359" s="103">
        <v>1896.3</v>
      </c>
      <c r="I359" s="104">
        <v>11576</v>
      </c>
      <c r="J359" s="103"/>
      <c r="K359" s="103"/>
      <c r="L359" s="103"/>
      <c r="M359" s="117"/>
      <c r="N359" s="103">
        <v>11576</v>
      </c>
      <c r="O359" s="146" t="s">
        <v>353</v>
      </c>
      <c r="P359" s="91">
        <v>11576</v>
      </c>
      <c r="Q359" s="103"/>
      <c r="R359" s="103"/>
      <c r="S359" s="103"/>
      <c r="T359" s="103"/>
      <c r="U359" s="103"/>
      <c r="V359" s="103"/>
      <c r="W359" s="103"/>
      <c r="X359" s="103"/>
      <c r="Y359" s="103"/>
      <c r="Z359" s="99">
        <v>11576</v>
      </c>
      <c r="AA359" s="103"/>
      <c r="AB359" s="103"/>
      <c r="AC359" s="103"/>
      <c r="AD359" s="90">
        <v>0</v>
      </c>
      <c r="AE359" s="143">
        <v>9679.7000000000007</v>
      </c>
    </row>
    <row r="360" spans="1:31" s="98" customFormat="1" ht="42" customHeight="1">
      <c r="A360" s="106">
        <v>19</v>
      </c>
      <c r="B360" s="121" t="s">
        <v>352</v>
      </c>
      <c r="C360" s="104">
        <v>2500</v>
      </c>
      <c r="D360" s="103"/>
      <c r="E360" s="103"/>
      <c r="F360" s="103"/>
      <c r="G360" s="103"/>
      <c r="H360" s="103">
        <v>2500</v>
      </c>
      <c r="I360" s="104">
        <v>3000</v>
      </c>
      <c r="J360" s="103"/>
      <c r="K360" s="103"/>
      <c r="L360" s="103"/>
      <c r="M360" s="117"/>
      <c r="N360" s="103">
        <v>3000</v>
      </c>
      <c r="O360" s="100" t="s">
        <v>351</v>
      </c>
      <c r="P360" s="91">
        <v>3000</v>
      </c>
      <c r="Q360" s="99"/>
      <c r="R360" s="99"/>
      <c r="S360" s="99"/>
      <c r="T360" s="99"/>
      <c r="U360" s="99"/>
      <c r="V360" s="99"/>
      <c r="W360" s="99"/>
      <c r="X360" s="99"/>
      <c r="Y360" s="99"/>
      <c r="Z360" s="99">
        <v>3000</v>
      </c>
      <c r="AA360" s="99"/>
      <c r="AB360" s="99"/>
      <c r="AC360" s="99"/>
      <c r="AD360" s="90">
        <v>0</v>
      </c>
      <c r="AE360" s="143">
        <v>500</v>
      </c>
    </row>
    <row r="361" spans="1:31" s="98" customFormat="1" ht="25.5">
      <c r="A361" s="106">
        <v>20</v>
      </c>
      <c r="B361" s="121" t="s">
        <v>350</v>
      </c>
      <c r="C361" s="104">
        <v>293410</v>
      </c>
      <c r="D361" s="103"/>
      <c r="E361" s="103"/>
      <c r="F361" s="103"/>
      <c r="G361" s="103"/>
      <c r="H361" s="103">
        <v>293410</v>
      </c>
      <c r="I361" s="104">
        <v>360000</v>
      </c>
      <c r="J361" s="103"/>
      <c r="K361" s="103"/>
      <c r="L361" s="103"/>
      <c r="M361" s="117"/>
      <c r="N361" s="103">
        <v>360000</v>
      </c>
      <c r="O361" s="100"/>
      <c r="P361" s="91">
        <v>360000</v>
      </c>
      <c r="Q361" s="99"/>
      <c r="R361" s="99"/>
      <c r="S361" s="99"/>
      <c r="T361" s="99"/>
      <c r="U361" s="99"/>
      <c r="V361" s="99"/>
      <c r="W361" s="99"/>
      <c r="X361" s="99"/>
      <c r="Y361" s="99"/>
      <c r="Z361" s="99">
        <v>360000</v>
      </c>
      <c r="AA361" s="99"/>
      <c r="AB361" s="99"/>
      <c r="AC361" s="99"/>
      <c r="AD361" s="90">
        <v>0</v>
      </c>
      <c r="AE361" s="143">
        <v>66590</v>
      </c>
    </row>
    <row r="362" spans="1:31" s="98" customFormat="1">
      <c r="A362" s="106"/>
      <c r="B362" s="121" t="s">
        <v>146</v>
      </c>
      <c r="C362" s="104"/>
      <c r="D362" s="103"/>
      <c r="E362" s="103"/>
      <c r="F362" s="103"/>
      <c r="G362" s="103"/>
      <c r="H362" s="103"/>
      <c r="I362" s="104"/>
      <c r="J362" s="103"/>
      <c r="K362" s="103"/>
      <c r="L362" s="103"/>
      <c r="M362" s="117"/>
      <c r="N362" s="103"/>
      <c r="O362" s="100"/>
      <c r="P362" s="91"/>
      <c r="Q362" s="99"/>
      <c r="R362" s="99"/>
      <c r="S362" s="99"/>
      <c r="T362" s="99"/>
      <c r="U362" s="99"/>
      <c r="V362" s="99"/>
      <c r="W362" s="99"/>
      <c r="X362" s="99"/>
      <c r="Y362" s="99"/>
      <c r="Z362" s="99"/>
      <c r="AA362" s="99"/>
      <c r="AB362" s="99"/>
      <c r="AC362" s="99"/>
      <c r="AD362" s="90"/>
      <c r="AE362" s="143"/>
    </row>
    <row r="363" spans="1:31" s="139" customFormat="1" ht="38.25">
      <c r="A363" s="145"/>
      <c r="B363" s="144" t="s">
        <v>349</v>
      </c>
      <c r="C363" s="142"/>
      <c r="D363" s="93"/>
      <c r="E363" s="93"/>
      <c r="F363" s="93"/>
      <c r="G363" s="93"/>
      <c r="H363" s="93"/>
      <c r="I363" s="142">
        <v>4605</v>
      </c>
      <c r="J363" s="93"/>
      <c r="K363" s="93"/>
      <c r="L363" s="93"/>
      <c r="M363" s="134"/>
      <c r="N363" s="93">
        <v>4605</v>
      </c>
      <c r="O363" s="141" t="s">
        <v>319</v>
      </c>
      <c r="P363" s="140">
        <v>0</v>
      </c>
      <c r="Q363" s="140"/>
      <c r="R363" s="140"/>
      <c r="S363" s="140"/>
      <c r="T363" s="140"/>
      <c r="U363" s="140"/>
      <c r="V363" s="140"/>
      <c r="W363" s="140"/>
      <c r="X363" s="140"/>
      <c r="Y363" s="140"/>
      <c r="Z363" s="140"/>
      <c r="AA363" s="140"/>
      <c r="AB363" s="140"/>
      <c r="AC363" s="140"/>
      <c r="AD363" s="90">
        <v>-4605</v>
      </c>
      <c r="AE363" s="90">
        <v>0</v>
      </c>
    </row>
    <row r="364" spans="1:31" s="139" customFormat="1" ht="25.5">
      <c r="A364" s="145"/>
      <c r="B364" s="144" t="s">
        <v>348</v>
      </c>
      <c r="C364" s="142"/>
      <c r="D364" s="93"/>
      <c r="E364" s="93"/>
      <c r="F364" s="93"/>
      <c r="G364" s="93"/>
      <c r="H364" s="93"/>
      <c r="I364" s="142">
        <v>180000</v>
      </c>
      <c r="J364" s="93"/>
      <c r="K364" s="93"/>
      <c r="L364" s="93"/>
      <c r="M364" s="134"/>
      <c r="N364" s="93">
        <v>180000</v>
      </c>
      <c r="O364" s="141" t="s">
        <v>347</v>
      </c>
      <c r="P364" s="140"/>
      <c r="Q364" s="140"/>
      <c r="R364" s="140"/>
      <c r="S364" s="140"/>
      <c r="T364" s="140"/>
      <c r="U364" s="140"/>
      <c r="V364" s="140"/>
      <c r="W364" s="140"/>
      <c r="X364" s="140"/>
      <c r="Y364" s="140"/>
      <c r="Z364" s="140"/>
      <c r="AA364" s="140"/>
      <c r="AB364" s="140"/>
      <c r="AC364" s="140"/>
      <c r="AD364" s="90">
        <v>-180000</v>
      </c>
      <c r="AE364" s="90">
        <v>0</v>
      </c>
    </row>
    <row r="365" spans="1:31" s="113" customFormat="1" ht="89.25">
      <c r="A365" s="120">
        <v>21</v>
      </c>
      <c r="B365" s="119" t="s">
        <v>346</v>
      </c>
      <c r="C365" s="118">
        <v>30000</v>
      </c>
      <c r="D365" s="116"/>
      <c r="E365" s="116"/>
      <c r="F365" s="116"/>
      <c r="G365" s="116"/>
      <c r="H365" s="116">
        <v>30000</v>
      </c>
      <c r="I365" s="118">
        <v>20000</v>
      </c>
      <c r="J365" s="116"/>
      <c r="K365" s="116"/>
      <c r="L365" s="116"/>
      <c r="M365" s="117"/>
      <c r="N365" s="116">
        <v>20000</v>
      </c>
      <c r="O365" s="115" t="s">
        <v>345</v>
      </c>
      <c r="P365" s="91">
        <v>20000</v>
      </c>
      <c r="Q365" s="114"/>
      <c r="R365" s="114"/>
      <c r="S365" s="114"/>
      <c r="T365" s="114"/>
      <c r="U365" s="114"/>
      <c r="V365" s="114"/>
      <c r="W365" s="114"/>
      <c r="X365" s="114"/>
      <c r="Y365" s="114"/>
      <c r="Z365" s="99">
        <v>20000</v>
      </c>
      <c r="AA365" s="114"/>
      <c r="AB365" s="114"/>
      <c r="AC365" s="114"/>
      <c r="AD365" s="90">
        <v>0</v>
      </c>
      <c r="AE365" s="90">
        <v>-10000</v>
      </c>
    </row>
    <row r="366" spans="1:31" s="113" customFormat="1" ht="25.5" hidden="1">
      <c r="A366" s="120">
        <v>15</v>
      </c>
      <c r="B366" s="119" t="s">
        <v>344</v>
      </c>
      <c r="C366" s="118"/>
      <c r="D366" s="116"/>
      <c r="E366" s="116"/>
      <c r="F366" s="116"/>
      <c r="G366" s="116"/>
      <c r="H366" s="116"/>
      <c r="I366" s="118">
        <v>0</v>
      </c>
      <c r="J366" s="116"/>
      <c r="K366" s="116"/>
      <c r="L366" s="116"/>
      <c r="M366" s="117"/>
      <c r="N366" s="116"/>
      <c r="O366" s="115"/>
      <c r="P366" s="91">
        <v>0</v>
      </c>
      <c r="Q366" s="114"/>
      <c r="R366" s="114"/>
      <c r="S366" s="114"/>
      <c r="T366" s="114"/>
      <c r="U366" s="114"/>
      <c r="V366" s="114"/>
      <c r="W366" s="114"/>
      <c r="X366" s="114"/>
      <c r="Y366" s="114"/>
      <c r="Z366" s="99">
        <v>0</v>
      </c>
      <c r="AA366" s="114"/>
      <c r="AB366" s="114"/>
      <c r="AC366" s="114"/>
      <c r="AD366" s="90">
        <v>0</v>
      </c>
      <c r="AE366" s="90">
        <v>0</v>
      </c>
    </row>
    <row r="367" spans="1:31" s="113" customFormat="1" ht="51">
      <c r="A367" s="120">
        <v>22</v>
      </c>
      <c r="B367" s="119" t="s">
        <v>343</v>
      </c>
      <c r="C367" s="118"/>
      <c r="D367" s="116"/>
      <c r="E367" s="116"/>
      <c r="F367" s="116"/>
      <c r="G367" s="116"/>
      <c r="H367" s="116"/>
      <c r="I367" s="118">
        <v>20000</v>
      </c>
      <c r="J367" s="116"/>
      <c r="K367" s="116"/>
      <c r="L367" s="116"/>
      <c r="M367" s="117"/>
      <c r="N367" s="116">
        <v>20000</v>
      </c>
      <c r="O367" s="115" t="s">
        <v>342</v>
      </c>
      <c r="P367" s="91">
        <v>20000</v>
      </c>
      <c r="Q367" s="114"/>
      <c r="R367" s="114"/>
      <c r="S367" s="114"/>
      <c r="T367" s="114"/>
      <c r="U367" s="114"/>
      <c r="V367" s="114"/>
      <c r="W367" s="114"/>
      <c r="X367" s="114"/>
      <c r="Y367" s="114"/>
      <c r="Z367" s="99">
        <v>20000</v>
      </c>
      <c r="AA367" s="114"/>
      <c r="AB367" s="114"/>
      <c r="AC367" s="114"/>
      <c r="AD367" s="90">
        <v>0</v>
      </c>
      <c r="AE367" s="143">
        <v>20000</v>
      </c>
    </row>
    <row r="368" spans="1:31" s="113" customFormat="1" ht="51">
      <c r="A368" s="120">
        <v>23</v>
      </c>
      <c r="B368" s="119" t="s">
        <v>341</v>
      </c>
      <c r="C368" s="118"/>
      <c r="D368" s="116"/>
      <c r="E368" s="116"/>
      <c r="F368" s="116"/>
      <c r="G368" s="116"/>
      <c r="H368" s="116"/>
      <c r="I368" s="118">
        <v>1247</v>
      </c>
      <c r="J368" s="116"/>
      <c r="K368" s="116"/>
      <c r="L368" s="116"/>
      <c r="M368" s="117"/>
      <c r="N368" s="116">
        <v>1247</v>
      </c>
      <c r="O368" s="115" t="s">
        <v>317</v>
      </c>
      <c r="P368" s="91">
        <v>1247</v>
      </c>
      <c r="Q368" s="114"/>
      <c r="R368" s="114"/>
      <c r="S368" s="114"/>
      <c r="T368" s="114"/>
      <c r="U368" s="114"/>
      <c r="V368" s="114"/>
      <c r="W368" s="114"/>
      <c r="X368" s="114"/>
      <c r="Y368" s="114"/>
      <c r="Z368" s="99">
        <v>1247</v>
      </c>
      <c r="AA368" s="114"/>
      <c r="AB368" s="114"/>
      <c r="AC368" s="114"/>
      <c r="AD368" s="90">
        <v>0</v>
      </c>
      <c r="AE368" s="143">
        <v>1247</v>
      </c>
    </row>
    <row r="369" spans="1:31" s="113" customFormat="1" ht="51">
      <c r="A369" s="120">
        <v>24</v>
      </c>
      <c r="B369" s="119" t="s">
        <v>340</v>
      </c>
      <c r="C369" s="118"/>
      <c r="D369" s="116"/>
      <c r="E369" s="116"/>
      <c r="F369" s="116"/>
      <c r="G369" s="116"/>
      <c r="H369" s="116"/>
      <c r="I369" s="118">
        <v>2000</v>
      </c>
      <c r="J369" s="116"/>
      <c r="K369" s="116"/>
      <c r="L369" s="116"/>
      <c r="M369" s="117"/>
      <c r="N369" s="116">
        <v>2000</v>
      </c>
      <c r="O369" s="115" t="s">
        <v>307</v>
      </c>
      <c r="P369" s="91">
        <v>2000</v>
      </c>
      <c r="Q369" s="114"/>
      <c r="R369" s="114"/>
      <c r="S369" s="114"/>
      <c r="T369" s="114"/>
      <c r="U369" s="114"/>
      <c r="V369" s="114"/>
      <c r="W369" s="114"/>
      <c r="X369" s="114"/>
      <c r="Y369" s="114"/>
      <c r="Z369" s="99">
        <v>2000</v>
      </c>
      <c r="AA369" s="114"/>
      <c r="AB369" s="114"/>
      <c r="AC369" s="114"/>
      <c r="AD369" s="90">
        <v>0</v>
      </c>
      <c r="AE369" s="143">
        <v>2000</v>
      </c>
    </row>
    <row r="370" spans="1:31" s="113" customFormat="1" ht="51">
      <c r="A370" s="120">
        <v>25</v>
      </c>
      <c r="B370" s="119" t="s">
        <v>339</v>
      </c>
      <c r="C370" s="118"/>
      <c r="D370" s="116"/>
      <c r="E370" s="116"/>
      <c r="F370" s="116"/>
      <c r="G370" s="116"/>
      <c r="H370" s="116"/>
      <c r="I370" s="118">
        <v>12534</v>
      </c>
      <c r="J370" s="116"/>
      <c r="K370" s="116"/>
      <c r="L370" s="116"/>
      <c r="M370" s="117"/>
      <c r="N370" s="116">
        <v>12534</v>
      </c>
      <c r="O370" s="115" t="s">
        <v>338</v>
      </c>
      <c r="P370" s="91">
        <v>12534</v>
      </c>
      <c r="Q370" s="114"/>
      <c r="R370" s="114"/>
      <c r="S370" s="114"/>
      <c r="T370" s="114"/>
      <c r="U370" s="114"/>
      <c r="V370" s="114"/>
      <c r="W370" s="114"/>
      <c r="X370" s="114"/>
      <c r="Y370" s="114"/>
      <c r="Z370" s="99">
        <v>12534</v>
      </c>
      <c r="AA370" s="114"/>
      <c r="AB370" s="114"/>
      <c r="AC370" s="114"/>
      <c r="AD370" s="90">
        <v>0</v>
      </c>
      <c r="AE370" s="143">
        <v>12534</v>
      </c>
    </row>
    <row r="371" spans="1:31" s="113" customFormat="1" hidden="1">
      <c r="A371" s="120">
        <v>27</v>
      </c>
      <c r="B371" s="119" t="s">
        <v>262</v>
      </c>
      <c r="C371" s="118"/>
      <c r="D371" s="116"/>
      <c r="E371" s="116"/>
      <c r="F371" s="116"/>
      <c r="G371" s="116"/>
      <c r="H371" s="116"/>
      <c r="I371" s="118">
        <v>0</v>
      </c>
      <c r="J371" s="116"/>
      <c r="K371" s="116"/>
      <c r="L371" s="116"/>
      <c r="M371" s="117"/>
      <c r="N371" s="116">
        <v>0</v>
      </c>
      <c r="O371" s="115"/>
      <c r="P371" s="91">
        <v>0</v>
      </c>
      <c r="Q371" s="114"/>
      <c r="R371" s="114"/>
      <c r="S371" s="114"/>
      <c r="T371" s="114"/>
      <c r="U371" s="114"/>
      <c r="V371" s="114"/>
      <c r="W371" s="114"/>
      <c r="X371" s="114"/>
      <c r="Y371" s="114"/>
      <c r="Z371" s="99">
        <v>0</v>
      </c>
      <c r="AA371" s="114"/>
      <c r="AB371" s="114"/>
      <c r="AC371" s="114"/>
      <c r="AD371" s="90">
        <v>0</v>
      </c>
      <c r="AE371" s="90">
        <v>0</v>
      </c>
    </row>
    <row r="372" spans="1:31" s="113" customFormat="1" ht="51" hidden="1">
      <c r="A372" s="133"/>
      <c r="B372" s="132" t="s">
        <v>337</v>
      </c>
      <c r="C372" s="118"/>
      <c r="D372" s="116"/>
      <c r="E372" s="116"/>
      <c r="F372" s="116"/>
      <c r="G372" s="116"/>
      <c r="H372" s="116"/>
      <c r="I372" s="131">
        <v>0</v>
      </c>
      <c r="J372" s="130"/>
      <c r="K372" s="130"/>
      <c r="L372" s="130"/>
      <c r="M372" s="124"/>
      <c r="N372" s="130">
        <v>0</v>
      </c>
      <c r="O372" s="115"/>
      <c r="P372" s="91">
        <v>0</v>
      </c>
      <c r="Q372" s="114"/>
      <c r="R372" s="114"/>
      <c r="S372" s="114"/>
      <c r="T372" s="114"/>
      <c r="U372" s="114"/>
      <c r="V372" s="114"/>
      <c r="W372" s="114"/>
      <c r="X372" s="114"/>
      <c r="Y372" s="114"/>
      <c r="Z372" s="99">
        <v>0</v>
      </c>
      <c r="AA372" s="114"/>
      <c r="AB372" s="114"/>
      <c r="AC372" s="114"/>
      <c r="AD372" s="90">
        <v>0</v>
      </c>
      <c r="AE372" s="90">
        <v>0</v>
      </c>
    </row>
    <row r="373" spans="1:31" s="113" customFormat="1" ht="25.5" hidden="1">
      <c r="A373" s="133"/>
      <c r="B373" s="132" t="s">
        <v>336</v>
      </c>
      <c r="C373" s="118"/>
      <c r="D373" s="116"/>
      <c r="E373" s="116"/>
      <c r="F373" s="116"/>
      <c r="G373" s="116"/>
      <c r="H373" s="116"/>
      <c r="I373" s="131">
        <v>0</v>
      </c>
      <c r="J373" s="130"/>
      <c r="K373" s="130"/>
      <c r="L373" s="130"/>
      <c r="M373" s="124"/>
      <c r="N373" s="130">
        <v>0</v>
      </c>
      <c r="O373" s="115"/>
      <c r="P373" s="91">
        <v>0</v>
      </c>
      <c r="Q373" s="114"/>
      <c r="R373" s="114"/>
      <c r="S373" s="114"/>
      <c r="T373" s="114"/>
      <c r="U373" s="114"/>
      <c r="V373" s="114"/>
      <c r="W373" s="114"/>
      <c r="X373" s="114"/>
      <c r="Y373" s="114"/>
      <c r="Z373" s="99">
        <v>0</v>
      </c>
      <c r="AA373" s="114"/>
      <c r="AB373" s="114"/>
      <c r="AC373" s="114"/>
      <c r="AD373" s="90">
        <v>0</v>
      </c>
      <c r="AE373" s="90">
        <v>0</v>
      </c>
    </row>
    <row r="374" spans="1:31" s="113" customFormat="1" ht="38.25">
      <c r="A374" s="120">
        <v>26</v>
      </c>
      <c r="B374" s="119" t="s">
        <v>335</v>
      </c>
      <c r="C374" s="118"/>
      <c r="D374" s="116"/>
      <c r="E374" s="116"/>
      <c r="F374" s="116"/>
      <c r="G374" s="116"/>
      <c r="H374" s="116"/>
      <c r="I374" s="118">
        <v>15000</v>
      </c>
      <c r="J374" s="116"/>
      <c r="K374" s="116"/>
      <c r="L374" s="116"/>
      <c r="M374" s="117"/>
      <c r="N374" s="116">
        <v>15000</v>
      </c>
      <c r="O374" s="115" t="s">
        <v>334</v>
      </c>
      <c r="P374" s="99">
        <v>15000</v>
      </c>
      <c r="Q374" s="114"/>
      <c r="R374" s="114"/>
      <c r="S374" s="114"/>
      <c r="T374" s="114"/>
      <c r="U374" s="114"/>
      <c r="V374" s="114"/>
      <c r="W374" s="114"/>
      <c r="X374" s="114"/>
      <c r="Y374" s="114"/>
      <c r="Z374" s="99">
        <v>15000</v>
      </c>
      <c r="AA374" s="114"/>
      <c r="AB374" s="114"/>
      <c r="AC374" s="114"/>
      <c r="AD374" s="90">
        <v>0</v>
      </c>
      <c r="AE374" s="143">
        <v>15000</v>
      </c>
    </row>
    <row r="375" spans="1:31" s="113" customFormat="1" ht="102">
      <c r="A375" s="120">
        <v>27</v>
      </c>
      <c r="B375" s="119" t="s">
        <v>333</v>
      </c>
      <c r="C375" s="118"/>
      <c r="D375" s="116"/>
      <c r="E375" s="116"/>
      <c r="F375" s="116"/>
      <c r="G375" s="116"/>
      <c r="H375" s="116"/>
      <c r="I375" s="118">
        <v>1284</v>
      </c>
      <c r="J375" s="116"/>
      <c r="K375" s="116"/>
      <c r="L375" s="116"/>
      <c r="M375" s="117"/>
      <c r="N375" s="116">
        <v>1284</v>
      </c>
      <c r="O375" s="115" t="s">
        <v>332</v>
      </c>
      <c r="P375" s="99">
        <v>1284</v>
      </c>
      <c r="Q375" s="114"/>
      <c r="R375" s="114"/>
      <c r="S375" s="114"/>
      <c r="T375" s="114"/>
      <c r="U375" s="114"/>
      <c r="V375" s="114"/>
      <c r="W375" s="114"/>
      <c r="X375" s="114"/>
      <c r="Y375" s="114"/>
      <c r="Z375" s="99">
        <v>1284</v>
      </c>
      <c r="AA375" s="114"/>
      <c r="AB375" s="114"/>
      <c r="AC375" s="114"/>
      <c r="AD375" s="90">
        <v>0</v>
      </c>
      <c r="AE375" s="143">
        <v>1284</v>
      </c>
    </row>
    <row r="376" spans="1:31" s="113" customFormat="1">
      <c r="A376" s="120">
        <v>28</v>
      </c>
      <c r="B376" s="119" t="s">
        <v>331</v>
      </c>
      <c r="C376" s="118"/>
      <c r="D376" s="116"/>
      <c r="E376" s="116"/>
      <c r="F376" s="116"/>
      <c r="G376" s="116"/>
      <c r="H376" s="116"/>
      <c r="I376" s="118">
        <v>30000</v>
      </c>
      <c r="J376" s="116"/>
      <c r="K376" s="116"/>
      <c r="L376" s="116"/>
      <c r="M376" s="117"/>
      <c r="N376" s="116">
        <v>30000</v>
      </c>
      <c r="O376" s="115"/>
      <c r="P376" s="99">
        <v>30000</v>
      </c>
      <c r="Q376" s="114"/>
      <c r="R376" s="114"/>
      <c r="S376" s="114"/>
      <c r="T376" s="114"/>
      <c r="U376" s="114"/>
      <c r="V376" s="114"/>
      <c r="W376" s="114"/>
      <c r="X376" s="114"/>
      <c r="Y376" s="114"/>
      <c r="Z376" s="99">
        <v>30000</v>
      </c>
      <c r="AA376" s="114"/>
      <c r="AB376" s="114"/>
      <c r="AC376" s="114"/>
      <c r="AD376" s="90">
        <v>0</v>
      </c>
      <c r="AE376" s="143">
        <v>30000</v>
      </c>
    </row>
    <row r="377" spans="1:31" s="113" customFormat="1" ht="25.5">
      <c r="A377" s="120">
        <v>29</v>
      </c>
      <c r="B377" s="119" t="s">
        <v>330</v>
      </c>
      <c r="C377" s="118"/>
      <c r="D377" s="116"/>
      <c r="E377" s="116"/>
      <c r="F377" s="116"/>
      <c r="G377" s="116"/>
      <c r="H377" s="116"/>
      <c r="I377" s="118">
        <v>20000</v>
      </c>
      <c r="J377" s="116"/>
      <c r="K377" s="116"/>
      <c r="L377" s="116"/>
      <c r="M377" s="117"/>
      <c r="N377" s="116">
        <v>20000</v>
      </c>
      <c r="O377" s="115"/>
      <c r="P377" s="99">
        <v>20000</v>
      </c>
      <c r="Q377" s="114"/>
      <c r="R377" s="114"/>
      <c r="S377" s="114"/>
      <c r="T377" s="114"/>
      <c r="U377" s="114"/>
      <c r="V377" s="114"/>
      <c r="W377" s="114"/>
      <c r="X377" s="114"/>
      <c r="Y377" s="114"/>
      <c r="Z377" s="99">
        <v>20000</v>
      </c>
      <c r="AA377" s="114"/>
      <c r="AB377" s="114"/>
      <c r="AC377" s="114"/>
      <c r="AD377" s="90"/>
      <c r="AE377" s="143"/>
    </row>
    <row r="378" spans="1:31" s="98" customFormat="1">
      <c r="A378" s="120">
        <v>30</v>
      </c>
      <c r="B378" s="121" t="s">
        <v>329</v>
      </c>
      <c r="C378" s="104">
        <v>20000</v>
      </c>
      <c r="D378" s="103"/>
      <c r="E378" s="103"/>
      <c r="F378" s="103"/>
      <c r="G378" s="103"/>
      <c r="H378" s="103">
        <v>20000</v>
      </c>
      <c r="I378" s="104">
        <v>30000</v>
      </c>
      <c r="J378" s="103"/>
      <c r="K378" s="103"/>
      <c r="L378" s="103"/>
      <c r="M378" s="117"/>
      <c r="N378" s="103">
        <v>30000</v>
      </c>
      <c r="O378" s="100"/>
      <c r="P378" s="91">
        <v>30000</v>
      </c>
      <c r="Q378" s="99"/>
      <c r="R378" s="99"/>
      <c r="S378" s="99"/>
      <c r="T378" s="99"/>
      <c r="U378" s="99"/>
      <c r="V378" s="99"/>
      <c r="W378" s="99"/>
      <c r="X378" s="99"/>
      <c r="Y378" s="99"/>
      <c r="Z378" s="99">
        <v>30000</v>
      </c>
      <c r="AA378" s="99"/>
      <c r="AB378" s="99"/>
      <c r="AC378" s="99"/>
      <c r="AD378" s="90">
        <v>0</v>
      </c>
      <c r="AE378" s="143">
        <v>10000</v>
      </c>
    </row>
    <row r="379" spans="1:31" s="113" customFormat="1">
      <c r="A379" s="120" t="s">
        <v>328</v>
      </c>
      <c r="B379" s="118" t="s">
        <v>327</v>
      </c>
      <c r="C379" s="118">
        <v>149948</v>
      </c>
      <c r="D379" s="116"/>
      <c r="E379" s="116"/>
      <c r="F379" s="116"/>
      <c r="G379" s="116"/>
      <c r="H379" s="116">
        <v>149948</v>
      </c>
      <c r="I379" s="116">
        <v>223380</v>
      </c>
      <c r="J379" s="116"/>
      <c r="K379" s="116"/>
      <c r="L379" s="116"/>
      <c r="M379" s="116"/>
      <c r="N379" s="116">
        <v>223380</v>
      </c>
      <c r="O379" s="115"/>
      <c r="P379" s="116">
        <v>223380</v>
      </c>
      <c r="Q379" s="114"/>
      <c r="R379" s="114"/>
      <c r="S379" s="114"/>
      <c r="T379" s="114"/>
      <c r="U379" s="114"/>
      <c r="V379" s="114"/>
      <c r="W379" s="114"/>
      <c r="X379" s="114"/>
      <c r="Y379" s="114"/>
      <c r="Z379" s="114"/>
      <c r="AA379" s="116">
        <v>223380</v>
      </c>
      <c r="AB379" s="114"/>
      <c r="AC379" s="114"/>
      <c r="AD379" s="90">
        <v>0</v>
      </c>
    </row>
    <row r="380" spans="1:31" s="98" customFormat="1">
      <c r="A380" s="106">
        <v>1</v>
      </c>
      <c r="B380" s="121" t="s">
        <v>326</v>
      </c>
      <c r="C380" s="104">
        <v>13000</v>
      </c>
      <c r="D380" s="103"/>
      <c r="E380" s="103"/>
      <c r="F380" s="103"/>
      <c r="G380" s="103"/>
      <c r="H380" s="103">
        <v>13000</v>
      </c>
      <c r="I380" s="104">
        <v>15000</v>
      </c>
      <c r="J380" s="103"/>
      <c r="K380" s="103"/>
      <c r="L380" s="103"/>
      <c r="M380" s="117"/>
      <c r="N380" s="103">
        <v>15000</v>
      </c>
      <c r="O380" s="100" t="s">
        <v>325</v>
      </c>
      <c r="P380" s="99">
        <v>15000</v>
      </c>
      <c r="Q380" s="99"/>
      <c r="R380" s="99"/>
      <c r="S380" s="99"/>
      <c r="T380" s="99"/>
      <c r="U380" s="99"/>
      <c r="V380" s="99"/>
      <c r="W380" s="99"/>
      <c r="X380" s="99"/>
      <c r="Y380" s="99"/>
      <c r="Z380" s="99"/>
      <c r="AA380" s="99">
        <v>15000</v>
      </c>
      <c r="AB380" s="99"/>
      <c r="AC380" s="99"/>
      <c r="AD380" s="90">
        <v>0</v>
      </c>
    </row>
    <row r="381" spans="1:31" s="98" customFormat="1" ht="25.5">
      <c r="A381" s="106">
        <v>2</v>
      </c>
      <c r="B381" s="121" t="s">
        <v>324</v>
      </c>
      <c r="C381" s="104">
        <v>5000</v>
      </c>
      <c r="D381" s="103"/>
      <c r="E381" s="103"/>
      <c r="F381" s="103"/>
      <c r="G381" s="103"/>
      <c r="H381" s="103">
        <v>5000</v>
      </c>
      <c r="I381" s="104">
        <v>5000</v>
      </c>
      <c r="J381" s="103"/>
      <c r="K381" s="103"/>
      <c r="L381" s="103"/>
      <c r="M381" s="117"/>
      <c r="N381" s="103">
        <v>5000</v>
      </c>
      <c r="O381" s="100" t="s">
        <v>252</v>
      </c>
      <c r="P381" s="99">
        <v>5000</v>
      </c>
      <c r="Q381" s="99"/>
      <c r="R381" s="99"/>
      <c r="S381" s="99"/>
      <c r="T381" s="99"/>
      <c r="U381" s="99"/>
      <c r="V381" s="99"/>
      <c r="W381" s="99"/>
      <c r="X381" s="99"/>
      <c r="Y381" s="99"/>
      <c r="Z381" s="99"/>
      <c r="AA381" s="99">
        <v>5000</v>
      </c>
      <c r="AB381" s="99"/>
      <c r="AC381" s="99"/>
      <c r="AD381" s="90">
        <v>0</v>
      </c>
    </row>
    <row r="382" spans="1:31" s="98" customFormat="1" ht="25.5">
      <c r="A382" s="106">
        <v>3</v>
      </c>
      <c r="B382" s="121" t="s">
        <v>323</v>
      </c>
      <c r="C382" s="104">
        <v>20000</v>
      </c>
      <c r="D382" s="103"/>
      <c r="E382" s="103"/>
      <c r="F382" s="103"/>
      <c r="G382" s="103"/>
      <c r="H382" s="103">
        <v>20000</v>
      </c>
      <c r="I382" s="104">
        <v>35000</v>
      </c>
      <c r="J382" s="103"/>
      <c r="K382" s="103"/>
      <c r="L382" s="103"/>
      <c r="M382" s="117"/>
      <c r="N382" s="103">
        <v>35000</v>
      </c>
      <c r="O382" s="100"/>
      <c r="P382" s="99">
        <v>35000</v>
      </c>
      <c r="Q382" s="99"/>
      <c r="R382" s="99"/>
      <c r="S382" s="99"/>
      <c r="T382" s="99"/>
      <c r="U382" s="99"/>
      <c r="V382" s="99"/>
      <c r="W382" s="99"/>
      <c r="X382" s="99"/>
      <c r="Y382" s="99"/>
      <c r="Z382" s="99"/>
      <c r="AA382" s="99">
        <v>35000</v>
      </c>
      <c r="AB382" s="99"/>
      <c r="AC382" s="99"/>
      <c r="AD382" s="90">
        <v>0</v>
      </c>
    </row>
    <row r="383" spans="1:31" s="139" customFormat="1" ht="51">
      <c r="A383" s="97"/>
      <c r="B383" s="96" t="s">
        <v>322</v>
      </c>
      <c r="C383" s="142"/>
      <c r="D383" s="93"/>
      <c r="E383" s="93"/>
      <c r="F383" s="93"/>
      <c r="G383" s="93"/>
      <c r="H383" s="93"/>
      <c r="I383" s="142">
        <v>4871</v>
      </c>
      <c r="J383" s="93"/>
      <c r="K383" s="93"/>
      <c r="L383" s="93"/>
      <c r="M383" s="134"/>
      <c r="N383" s="93">
        <v>4871</v>
      </c>
      <c r="O383" s="141" t="s">
        <v>321</v>
      </c>
      <c r="P383" s="140">
        <v>4871</v>
      </c>
      <c r="Q383" s="140"/>
      <c r="R383" s="140"/>
      <c r="S383" s="140"/>
      <c r="T383" s="140"/>
      <c r="U383" s="140"/>
      <c r="V383" s="140"/>
      <c r="W383" s="140"/>
      <c r="X383" s="140"/>
      <c r="Y383" s="140"/>
      <c r="Z383" s="140"/>
      <c r="AA383" s="140">
        <v>4871</v>
      </c>
      <c r="AB383" s="140"/>
      <c r="AC383" s="140"/>
      <c r="AD383" s="90">
        <v>0</v>
      </c>
    </row>
    <row r="384" spans="1:31" s="98" customFormat="1">
      <c r="A384" s="106">
        <v>4</v>
      </c>
      <c r="B384" s="121" t="s">
        <v>320</v>
      </c>
      <c r="C384" s="104">
        <v>10440</v>
      </c>
      <c r="D384" s="103"/>
      <c r="E384" s="103"/>
      <c r="F384" s="103"/>
      <c r="G384" s="103"/>
      <c r="H384" s="103">
        <v>10440</v>
      </c>
      <c r="I384" s="104">
        <v>10731</v>
      </c>
      <c r="J384" s="103"/>
      <c r="K384" s="103"/>
      <c r="L384" s="103"/>
      <c r="M384" s="117"/>
      <c r="N384" s="103">
        <v>10731</v>
      </c>
      <c r="O384" s="100"/>
      <c r="P384" s="99">
        <v>10731</v>
      </c>
      <c r="Q384" s="99"/>
      <c r="R384" s="99"/>
      <c r="S384" s="99"/>
      <c r="T384" s="99"/>
      <c r="U384" s="99"/>
      <c r="V384" s="99"/>
      <c r="W384" s="99"/>
      <c r="X384" s="99"/>
      <c r="Y384" s="99"/>
      <c r="Z384" s="99"/>
      <c r="AA384" s="99">
        <v>10731</v>
      </c>
      <c r="AB384" s="99"/>
      <c r="AC384" s="99"/>
      <c r="AD384" s="90">
        <v>0</v>
      </c>
    </row>
    <row r="385" spans="1:30" s="89" customFormat="1">
      <c r="A385" s="127" t="s">
        <v>106</v>
      </c>
      <c r="B385" s="138" t="s">
        <v>319</v>
      </c>
      <c r="C385" s="95">
        <v>108</v>
      </c>
      <c r="D385" s="125"/>
      <c r="E385" s="125"/>
      <c r="F385" s="125"/>
      <c r="G385" s="125"/>
      <c r="H385" s="125">
        <v>108</v>
      </c>
      <c r="I385" s="95">
        <v>110</v>
      </c>
      <c r="J385" s="125"/>
      <c r="K385" s="125"/>
      <c r="L385" s="125"/>
      <c r="M385" s="124"/>
      <c r="N385" s="125">
        <v>110</v>
      </c>
      <c r="O385" s="122"/>
      <c r="P385" s="91">
        <v>110</v>
      </c>
      <c r="Q385" s="91"/>
      <c r="R385" s="91"/>
      <c r="S385" s="91"/>
      <c r="T385" s="91"/>
      <c r="U385" s="91"/>
      <c r="V385" s="91"/>
      <c r="W385" s="91"/>
      <c r="X385" s="91"/>
      <c r="Y385" s="91"/>
      <c r="Z385" s="91"/>
      <c r="AA385" s="91">
        <v>110</v>
      </c>
      <c r="AB385" s="91"/>
      <c r="AC385" s="91"/>
      <c r="AD385" s="90">
        <v>0</v>
      </c>
    </row>
    <row r="386" spans="1:30" s="89" customFormat="1">
      <c r="A386" s="127" t="s">
        <v>108</v>
      </c>
      <c r="B386" s="138" t="s">
        <v>318</v>
      </c>
      <c r="C386" s="95">
        <v>340</v>
      </c>
      <c r="D386" s="125"/>
      <c r="E386" s="125"/>
      <c r="F386" s="125"/>
      <c r="G386" s="125"/>
      <c r="H386" s="125">
        <v>340</v>
      </c>
      <c r="I386" s="95">
        <v>170</v>
      </c>
      <c r="J386" s="125"/>
      <c r="K386" s="125"/>
      <c r="L386" s="125"/>
      <c r="M386" s="124"/>
      <c r="N386" s="125">
        <v>170</v>
      </c>
      <c r="O386" s="122"/>
      <c r="P386" s="91">
        <v>170</v>
      </c>
      <c r="Q386" s="91"/>
      <c r="R386" s="91"/>
      <c r="S386" s="91"/>
      <c r="T386" s="91"/>
      <c r="U386" s="91"/>
      <c r="V386" s="91"/>
      <c r="W386" s="91"/>
      <c r="X386" s="91"/>
      <c r="Y386" s="91"/>
      <c r="Z386" s="91"/>
      <c r="AA386" s="91">
        <v>170</v>
      </c>
      <c r="AB386" s="91"/>
      <c r="AC386" s="91"/>
      <c r="AD386" s="90">
        <v>0</v>
      </c>
    </row>
    <row r="387" spans="1:30" s="89" customFormat="1">
      <c r="A387" s="127" t="s">
        <v>110</v>
      </c>
      <c r="B387" s="138" t="s">
        <v>317</v>
      </c>
      <c r="C387" s="95">
        <v>130</v>
      </c>
      <c r="D387" s="125"/>
      <c r="E387" s="125"/>
      <c r="F387" s="125"/>
      <c r="G387" s="125"/>
      <c r="H387" s="125">
        <v>130</v>
      </c>
      <c r="I387" s="95">
        <v>170</v>
      </c>
      <c r="J387" s="125"/>
      <c r="K387" s="125"/>
      <c r="L387" s="125"/>
      <c r="M387" s="124"/>
      <c r="N387" s="125">
        <v>170</v>
      </c>
      <c r="O387" s="122"/>
      <c r="P387" s="91">
        <v>170</v>
      </c>
      <c r="Q387" s="91"/>
      <c r="R387" s="91"/>
      <c r="S387" s="91"/>
      <c r="T387" s="91"/>
      <c r="U387" s="91"/>
      <c r="V387" s="91"/>
      <c r="W387" s="91"/>
      <c r="X387" s="91"/>
      <c r="Y387" s="91"/>
      <c r="Z387" s="91"/>
      <c r="AA387" s="91">
        <v>170</v>
      </c>
      <c r="AB387" s="91"/>
      <c r="AC387" s="91"/>
      <c r="AD387" s="90">
        <v>0</v>
      </c>
    </row>
    <row r="388" spans="1:30" s="89" customFormat="1">
      <c r="A388" s="127" t="s">
        <v>112</v>
      </c>
      <c r="B388" s="138" t="s">
        <v>316</v>
      </c>
      <c r="C388" s="95">
        <v>9862</v>
      </c>
      <c r="D388" s="125"/>
      <c r="E388" s="125"/>
      <c r="F388" s="125"/>
      <c r="G388" s="125"/>
      <c r="H388" s="125">
        <v>9862</v>
      </c>
      <c r="I388" s="95">
        <v>10281</v>
      </c>
      <c r="J388" s="125"/>
      <c r="K388" s="125"/>
      <c r="L388" s="125"/>
      <c r="M388" s="124"/>
      <c r="N388" s="125">
        <v>10281</v>
      </c>
      <c r="O388" s="122"/>
      <c r="P388" s="91">
        <v>10281</v>
      </c>
      <c r="Q388" s="91"/>
      <c r="R388" s="91"/>
      <c r="S388" s="91"/>
      <c r="T388" s="91"/>
      <c r="U388" s="91"/>
      <c r="V388" s="91"/>
      <c r="W388" s="91"/>
      <c r="X388" s="91"/>
      <c r="Y388" s="91"/>
      <c r="Z388" s="91"/>
      <c r="AA388" s="91">
        <v>10281</v>
      </c>
      <c r="AB388" s="91"/>
      <c r="AC388" s="91"/>
      <c r="AD388" s="90">
        <v>0</v>
      </c>
    </row>
    <row r="389" spans="1:30" s="89" customFormat="1">
      <c r="A389" s="97" t="s">
        <v>16</v>
      </c>
      <c r="B389" s="96" t="s">
        <v>315</v>
      </c>
      <c r="C389" s="95">
        <v>4694</v>
      </c>
      <c r="D389" s="93"/>
      <c r="E389" s="93"/>
      <c r="F389" s="93"/>
      <c r="G389" s="93"/>
      <c r="H389" s="93">
        <v>4694</v>
      </c>
      <c r="I389" s="95">
        <v>4417</v>
      </c>
      <c r="J389" s="93"/>
      <c r="K389" s="93"/>
      <c r="L389" s="93"/>
      <c r="M389" s="134"/>
      <c r="N389" s="93">
        <v>4417</v>
      </c>
      <c r="O389" s="122"/>
      <c r="P389" s="91">
        <v>4417</v>
      </c>
      <c r="Q389" s="91"/>
      <c r="R389" s="91"/>
      <c r="S389" s="91"/>
      <c r="T389" s="91"/>
      <c r="U389" s="91"/>
      <c r="V389" s="91"/>
      <c r="W389" s="91"/>
      <c r="X389" s="91"/>
      <c r="Y389" s="91"/>
      <c r="Z389" s="91"/>
      <c r="AA389" s="91">
        <v>4417</v>
      </c>
      <c r="AB389" s="91"/>
      <c r="AC389" s="91"/>
      <c r="AD389" s="90">
        <v>0</v>
      </c>
    </row>
    <row r="390" spans="1:30" s="89" customFormat="1" ht="25.5">
      <c r="A390" s="97" t="s">
        <v>16</v>
      </c>
      <c r="B390" s="96" t="s">
        <v>314</v>
      </c>
      <c r="C390" s="95">
        <v>4350</v>
      </c>
      <c r="D390" s="93"/>
      <c r="E390" s="93"/>
      <c r="F390" s="93"/>
      <c r="G390" s="93"/>
      <c r="H390" s="93">
        <v>4350</v>
      </c>
      <c r="I390" s="95">
        <v>4875</v>
      </c>
      <c r="J390" s="93"/>
      <c r="K390" s="93"/>
      <c r="L390" s="93"/>
      <c r="M390" s="134"/>
      <c r="N390" s="93">
        <v>4875</v>
      </c>
      <c r="O390" s="122"/>
      <c r="P390" s="91">
        <v>4875</v>
      </c>
      <c r="Q390" s="91"/>
      <c r="R390" s="91"/>
      <c r="S390" s="91"/>
      <c r="T390" s="91"/>
      <c r="U390" s="91"/>
      <c r="V390" s="91"/>
      <c r="W390" s="91"/>
      <c r="X390" s="91"/>
      <c r="Y390" s="91"/>
      <c r="Z390" s="91"/>
      <c r="AA390" s="91">
        <v>4875</v>
      </c>
      <c r="AB390" s="91"/>
      <c r="AC390" s="91"/>
      <c r="AD390" s="90">
        <v>0</v>
      </c>
    </row>
    <row r="391" spans="1:30" s="89" customFormat="1" ht="25.5">
      <c r="A391" s="97" t="s">
        <v>16</v>
      </c>
      <c r="B391" s="96" t="s">
        <v>313</v>
      </c>
      <c r="C391" s="95">
        <v>17</v>
      </c>
      <c r="D391" s="93"/>
      <c r="E391" s="93"/>
      <c r="F391" s="93"/>
      <c r="G391" s="93"/>
      <c r="H391" s="93">
        <v>17</v>
      </c>
      <c r="I391" s="95">
        <v>20</v>
      </c>
      <c r="J391" s="93"/>
      <c r="K391" s="93"/>
      <c r="L391" s="93"/>
      <c r="M391" s="134"/>
      <c r="N391" s="93">
        <v>20</v>
      </c>
      <c r="O391" s="122"/>
      <c r="P391" s="91">
        <v>20</v>
      </c>
      <c r="Q391" s="91"/>
      <c r="R391" s="91"/>
      <c r="S391" s="91"/>
      <c r="T391" s="91"/>
      <c r="U391" s="91"/>
      <c r="V391" s="91"/>
      <c r="W391" s="91"/>
      <c r="X391" s="91"/>
      <c r="Y391" s="91"/>
      <c r="Z391" s="91"/>
      <c r="AA391" s="91">
        <v>20</v>
      </c>
      <c r="AB391" s="91"/>
      <c r="AC391" s="91"/>
      <c r="AD391" s="90">
        <v>0</v>
      </c>
    </row>
    <row r="392" spans="1:30" s="89" customFormat="1" ht="25.5">
      <c r="A392" s="97" t="s">
        <v>16</v>
      </c>
      <c r="B392" s="96" t="s">
        <v>312</v>
      </c>
      <c r="C392" s="95">
        <v>801</v>
      </c>
      <c r="D392" s="93"/>
      <c r="E392" s="93"/>
      <c r="F392" s="93"/>
      <c r="G392" s="93"/>
      <c r="H392" s="93">
        <v>801</v>
      </c>
      <c r="I392" s="95">
        <v>969</v>
      </c>
      <c r="J392" s="93"/>
      <c r="K392" s="93"/>
      <c r="L392" s="93"/>
      <c r="M392" s="134"/>
      <c r="N392" s="93">
        <v>969</v>
      </c>
      <c r="O392" s="122"/>
      <c r="P392" s="91">
        <v>969</v>
      </c>
      <c r="Q392" s="91"/>
      <c r="R392" s="91"/>
      <c r="S392" s="91"/>
      <c r="T392" s="91"/>
      <c r="U392" s="91"/>
      <c r="V392" s="91"/>
      <c r="W392" s="91"/>
      <c r="X392" s="91"/>
      <c r="Y392" s="91"/>
      <c r="Z392" s="91"/>
      <c r="AA392" s="91">
        <v>969</v>
      </c>
      <c r="AB392" s="91"/>
      <c r="AC392" s="91"/>
      <c r="AD392" s="90">
        <v>0</v>
      </c>
    </row>
    <row r="393" spans="1:30" s="98" customFormat="1" ht="38.25">
      <c r="A393" s="106">
        <v>5</v>
      </c>
      <c r="B393" s="121" t="s">
        <v>311</v>
      </c>
      <c r="C393" s="104">
        <v>4500</v>
      </c>
      <c r="D393" s="103"/>
      <c r="E393" s="103"/>
      <c r="F393" s="103"/>
      <c r="G393" s="103"/>
      <c r="H393" s="103">
        <v>4500</v>
      </c>
      <c r="I393" s="104">
        <v>3799</v>
      </c>
      <c r="J393" s="103"/>
      <c r="K393" s="103"/>
      <c r="L393" s="103"/>
      <c r="M393" s="117"/>
      <c r="N393" s="103">
        <v>3799</v>
      </c>
      <c r="O393" s="100" t="s">
        <v>310</v>
      </c>
      <c r="P393" s="99">
        <v>3799</v>
      </c>
      <c r="Q393" s="99"/>
      <c r="R393" s="99"/>
      <c r="S393" s="99"/>
      <c r="T393" s="99"/>
      <c r="U393" s="99"/>
      <c r="V393" s="99"/>
      <c r="W393" s="99"/>
      <c r="X393" s="99"/>
      <c r="Y393" s="99"/>
      <c r="Z393" s="99"/>
      <c r="AA393" s="99">
        <v>3799</v>
      </c>
      <c r="AB393" s="99"/>
      <c r="AC393" s="99"/>
      <c r="AD393" s="90">
        <v>0</v>
      </c>
    </row>
    <row r="394" spans="1:30" s="98" customFormat="1" ht="38.25">
      <c r="A394" s="106">
        <v>6</v>
      </c>
      <c r="B394" s="121" t="s">
        <v>309</v>
      </c>
      <c r="C394" s="104">
        <v>7503</v>
      </c>
      <c r="D394" s="103"/>
      <c r="E394" s="103"/>
      <c r="F394" s="103"/>
      <c r="G394" s="103"/>
      <c r="H394" s="103">
        <v>7503</v>
      </c>
      <c r="I394" s="104">
        <v>6945</v>
      </c>
      <c r="J394" s="103"/>
      <c r="K394" s="103"/>
      <c r="L394" s="103"/>
      <c r="M394" s="117"/>
      <c r="N394" s="103">
        <v>6945</v>
      </c>
      <c r="O394" s="100"/>
      <c r="P394" s="99">
        <v>6945</v>
      </c>
      <c r="Q394" s="99"/>
      <c r="R394" s="99"/>
      <c r="S394" s="99"/>
      <c r="T394" s="99"/>
      <c r="U394" s="99"/>
      <c r="V394" s="99"/>
      <c r="W394" s="99"/>
      <c r="X394" s="99"/>
      <c r="Y394" s="99"/>
      <c r="Z394" s="99"/>
      <c r="AA394" s="99">
        <v>6945</v>
      </c>
      <c r="AB394" s="99"/>
      <c r="AC394" s="99"/>
      <c r="AD394" s="90">
        <v>0</v>
      </c>
    </row>
    <row r="395" spans="1:30" s="89" customFormat="1" ht="25.5" hidden="1">
      <c r="A395" s="127" t="s">
        <v>16</v>
      </c>
      <c r="B395" s="138" t="s">
        <v>308</v>
      </c>
      <c r="C395" s="95">
        <v>0</v>
      </c>
      <c r="D395" s="125"/>
      <c r="E395" s="125"/>
      <c r="F395" s="125"/>
      <c r="G395" s="125"/>
      <c r="H395" s="125">
        <v>0</v>
      </c>
      <c r="I395" s="95">
        <v>0</v>
      </c>
      <c r="J395" s="125"/>
      <c r="K395" s="125"/>
      <c r="L395" s="125"/>
      <c r="M395" s="124"/>
      <c r="N395" s="125">
        <v>0</v>
      </c>
      <c r="O395" s="122" t="s">
        <v>307</v>
      </c>
      <c r="P395" s="91">
        <v>0</v>
      </c>
      <c r="Q395" s="91"/>
      <c r="R395" s="91"/>
      <c r="S395" s="91"/>
      <c r="T395" s="91"/>
      <c r="U395" s="91"/>
      <c r="V395" s="91"/>
      <c r="W395" s="91"/>
      <c r="X395" s="91"/>
      <c r="Y395" s="91"/>
      <c r="Z395" s="91"/>
      <c r="AA395" s="91">
        <v>0</v>
      </c>
      <c r="AB395" s="91"/>
      <c r="AC395" s="91"/>
      <c r="AD395" s="90">
        <v>0</v>
      </c>
    </row>
    <row r="396" spans="1:30" s="89" customFormat="1" ht="25.5">
      <c r="A396" s="127" t="s">
        <v>16</v>
      </c>
      <c r="B396" s="138" t="s">
        <v>306</v>
      </c>
      <c r="C396" s="95">
        <v>510</v>
      </c>
      <c r="D396" s="125"/>
      <c r="E396" s="125"/>
      <c r="F396" s="125"/>
      <c r="G396" s="125"/>
      <c r="H396" s="125">
        <v>510</v>
      </c>
      <c r="I396" s="95">
        <v>445</v>
      </c>
      <c r="J396" s="125"/>
      <c r="K396" s="125"/>
      <c r="L396" s="125"/>
      <c r="M396" s="124"/>
      <c r="N396" s="125">
        <v>445</v>
      </c>
      <c r="O396" s="1097" t="s">
        <v>305</v>
      </c>
      <c r="P396" s="91">
        <v>445</v>
      </c>
      <c r="Q396" s="125"/>
      <c r="R396" s="125"/>
      <c r="S396" s="125"/>
      <c r="T396" s="125"/>
      <c r="U396" s="125"/>
      <c r="V396" s="125"/>
      <c r="W396" s="125"/>
      <c r="X396" s="125"/>
      <c r="Y396" s="125"/>
      <c r="Z396" s="125"/>
      <c r="AA396" s="91">
        <v>445</v>
      </c>
      <c r="AB396" s="125"/>
      <c r="AC396" s="125"/>
      <c r="AD396" s="90">
        <v>0</v>
      </c>
    </row>
    <row r="397" spans="1:30" s="89" customFormat="1" ht="25.5">
      <c r="A397" s="127" t="s">
        <v>16</v>
      </c>
      <c r="B397" s="138" t="s">
        <v>304</v>
      </c>
      <c r="C397" s="95">
        <v>500</v>
      </c>
      <c r="D397" s="125"/>
      <c r="E397" s="125"/>
      <c r="F397" s="125"/>
      <c r="G397" s="125"/>
      <c r="H397" s="125">
        <v>500</v>
      </c>
      <c r="I397" s="95">
        <v>500</v>
      </c>
      <c r="J397" s="125"/>
      <c r="K397" s="125"/>
      <c r="L397" s="125"/>
      <c r="M397" s="124"/>
      <c r="N397" s="125">
        <v>500</v>
      </c>
      <c r="O397" s="1097"/>
      <c r="P397" s="91">
        <v>500</v>
      </c>
      <c r="Q397" s="125"/>
      <c r="R397" s="125"/>
      <c r="S397" s="125"/>
      <c r="T397" s="125"/>
      <c r="U397" s="125"/>
      <c r="V397" s="125"/>
      <c r="W397" s="125"/>
      <c r="X397" s="125"/>
      <c r="Y397" s="125"/>
      <c r="Z397" s="125"/>
      <c r="AA397" s="91">
        <v>500</v>
      </c>
      <c r="AB397" s="125"/>
      <c r="AC397" s="125"/>
      <c r="AD397" s="90">
        <v>0</v>
      </c>
    </row>
    <row r="398" spans="1:30" s="89" customFormat="1" ht="25.5">
      <c r="A398" s="127" t="s">
        <v>16</v>
      </c>
      <c r="B398" s="138" t="s">
        <v>303</v>
      </c>
      <c r="C398" s="95">
        <v>6493</v>
      </c>
      <c r="D398" s="125"/>
      <c r="E398" s="125"/>
      <c r="F398" s="125"/>
      <c r="G398" s="125"/>
      <c r="H398" s="125">
        <v>6493</v>
      </c>
      <c r="I398" s="95">
        <v>6000</v>
      </c>
      <c r="J398" s="125"/>
      <c r="K398" s="125"/>
      <c r="L398" s="125"/>
      <c r="M398" s="124"/>
      <c r="N398" s="125">
        <v>6000</v>
      </c>
      <c r="O398" s="122" t="s">
        <v>302</v>
      </c>
      <c r="P398" s="91">
        <v>6000</v>
      </c>
      <c r="Q398" s="91"/>
      <c r="R398" s="91"/>
      <c r="S398" s="91"/>
      <c r="T398" s="91"/>
      <c r="U398" s="91"/>
      <c r="V398" s="91"/>
      <c r="W398" s="91"/>
      <c r="X398" s="91"/>
      <c r="Y398" s="91"/>
      <c r="Z398" s="91"/>
      <c r="AA398" s="91">
        <v>6000</v>
      </c>
      <c r="AB398" s="91"/>
      <c r="AC398" s="91"/>
      <c r="AD398" s="90">
        <v>0</v>
      </c>
    </row>
    <row r="399" spans="1:30" s="98" customFormat="1">
      <c r="A399" s="106">
        <v>7</v>
      </c>
      <c r="B399" s="121" t="s">
        <v>301</v>
      </c>
      <c r="C399" s="104">
        <v>4000</v>
      </c>
      <c r="D399" s="103"/>
      <c r="E399" s="103"/>
      <c r="F399" s="103"/>
      <c r="G399" s="103"/>
      <c r="H399" s="103">
        <v>4000</v>
      </c>
      <c r="I399" s="104">
        <v>4000</v>
      </c>
      <c r="J399" s="103"/>
      <c r="K399" s="103"/>
      <c r="L399" s="103"/>
      <c r="M399" s="117"/>
      <c r="N399" s="103">
        <v>4000</v>
      </c>
      <c r="O399" s="100" t="s">
        <v>300</v>
      </c>
      <c r="P399" s="99">
        <v>4000</v>
      </c>
      <c r="Q399" s="99"/>
      <c r="R399" s="99"/>
      <c r="S399" s="99"/>
      <c r="T399" s="99"/>
      <c r="U399" s="99"/>
      <c r="V399" s="99"/>
      <c r="W399" s="99"/>
      <c r="X399" s="99"/>
      <c r="Y399" s="99"/>
      <c r="Z399" s="99"/>
      <c r="AA399" s="99">
        <v>4000</v>
      </c>
      <c r="AB399" s="99"/>
      <c r="AC399" s="99"/>
      <c r="AD399" s="90">
        <v>0</v>
      </c>
    </row>
    <row r="400" spans="1:30" s="98" customFormat="1" ht="63.75" hidden="1">
      <c r="A400" s="106">
        <v>8</v>
      </c>
      <c r="B400" s="121" t="s">
        <v>299</v>
      </c>
      <c r="C400" s="104">
        <v>0</v>
      </c>
      <c r="D400" s="103"/>
      <c r="E400" s="103"/>
      <c r="F400" s="103"/>
      <c r="G400" s="103"/>
      <c r="H400" s="103"/>
      <c r="I400" s="104">
        <v>0</v>
      </c>
      <c r="J400" s="103"/>
      <c r="K400" s="103"/>
      <c r="L400" s="103"/>
      <c r="M400" s="117"/>
      <c r="N400" s="103">
        <v>0</v>
      </c>
      <c r="O400" s="100"/>
      <c r="P400" s="99">
        <v>0</v>
      </c>
      <c r="Q400" s="99"/>
      <c r="R400" s="99"/>
      <c r="S400" s="99"/>
      <c r="T400" s="99"/>
      <c r="U400" s="99"/>
      <c r="V400" s="99"/>
      <c r="W400" s="99"/>
      <c r="X400" s="99"/>
      <c r="Y400" s="99"/>
      <c r="Z400" s="99"/>
      <c r="AA400" s="103">
        <v>0</v>
      </c>
      <c r="AB400" s="99"/>
      <c r="AC400" s="99"/>
      <c r="AD400" s="90">
        <v>0</v>
      </c>
    </row>
    <row r="401" spans="1:30" s="98" customFormat="1" ht="25.5">
      <c r="A401" s="106">
        <v>8</v>
      </c>
      <c r="B401" s="121" t="s">
        <v>298</v>
      </c>
      <c r="C401" s="104">
        <v>5000</v>
      </c>
      <c r="D401" s="103"/>
      <c r="E401" s="103"/>
      <c r="F401" s="103"/>
      <c r="G401" s="103"/>
      <c r="H401" s="103">
        <v>5000</v>
      </c>
      <c r="I401" s="104">
        <v>5000</v>
      </c>
      <c r="J401" s="103"/>
      <c r="K401" s="103"/>
      <c r="L401" s="103"/>
      <c r="M401" s="117"/>
      <c r="N401" s="103">
        <v>5000</v>
      </c>
      <c r="O401" s="100" t="s">
        <v>297</v>
      </c>
      <c r="P401" s="99">
        <v>5000</v>
      </c>
      <c r="Q401" s="99"/>
      <c r="R401" s="99"/>
      <c r="S401" s="99"/>
      <c r="T401" s="99"/>
      <c r="U401" s="99"/>
      <c r="V401" s="99"/>
      <c r="W401" s="99"/>
      <c r="X401" s="99"/>
      <c r="Y401" s="99"/>
      <c r="Z401" s="99"/>
      <c r="AA401" s="103">
        <v>5000</v>
      </c>
      <c r="AB401" s="99"/>
      <c r="AC401" s="99"/>
      <c r="AD401" s="90">
        <v>0</v>
      </c>
    </row>
    <row r="402" spans="1:30" s="98" customFormat="1" ht="25.5">
      <c r="A402" s="106">
        <v>9</v>
      </c>
      <c r="B402" s="121" t="s">
        <v>296</v>
      </c>
      <c r="C402" s="104">
        <v>4000</v>
      </c>
      <c r="D402" s="103"/>
      <c r="E402" s="103"/>
      <c r="F402" s="103"/>
      <c r="G402" s="103"/>
      <c r="H402" s="103">
        <v>4000</v>
      </c>
      <c r="I402" s="104">
        <v>5600</v>
      </c>
      <c r="J402" s="103"/>
      <c r="K402" s="103"/>
      <c r="L402" s="103"/>
      <c r="M402" s="117"/>
      <c r="N402" s="103">
        <v>5600</v>
      </c>
      <c r="O402" s="136" t="s">
        <v>295</v>
      </c>
      <c r="P402" s="99">
        <v>5600</v>
      </c>
      <c r="Q402" s="103"/>
      <c r="R402" s="103"/>
      <c r="S402" s="103"/>
      <c r="T402" s="103"/>
      <c r="U402" s="103"/>
      <c r="V402" s="103"/>
      <c r="W402" s="103"/>
      <c r="X402" s="103"/>
      <c r="Y402" s="103"/>
      <c r="Z402" s="103"/>
      <c r="AA402" s="103">
        <v>5600</v>
      </c>
      <c r="AB402" s="103"/>
      <c r="AC402" s="103"/>
      <c r="AD402" s="90">
        <v>0</v>
      </c>
    </row>
    <row r="403" spans="1:30" s="98" customFormat="1" ht="25.5">
      <c r="A403" s="106">
        <v>10</v>
      </c>
      <c r="B403" s="121" t="s">
        <v>294</v>
      </c>
      <c r="C403" s="104">
        <v>6000</v>
      </c>
      <c r="D403" s="103"/>
      <c r="E403" s="103"/>
      <c r="F403" s="103"/>
      <c r="G403" s="103"/>
      <c r="H403" s="103">
        <v>6000</v>
      </c>
      <c r="I403" s="104">
        <v>12183</v>
      </c>
      <c r="J403" s="103"/>
      <c r="K403" s="103"/>
      <c r="L403" s="103"/>
      <c r="M403" s="117"/>
      <c r="N403" s="103">
        <v>12183</v>
      </c>
      <c r="O403" s="1085" t="s">
        <v>286</v>
      </c>
      <c r="P403" s="99">
        <v>12183</v>
      </c>
      <c r="Q403" s="103"/>
      <c r="R403" s="103"/>
      <c r="S403" s="103"/>
      <c r="T403" s="103"/>
      <c r="U403" s="103"/>
      <c r="V403" s="103"/>
      <c r="W403" s="103"/>
      <c r="X403" s="103"/>
      <c r="Y403" s="103"/>
      <c r="Z403" s="103"/>
      <c r="AA403" s="103">
        <v>12183</v>
      </c>
      <c r="AB403" s="103"/>
      <c r="AC403" s="103"/>
      <c r="AD403" s="90">
        <v>0</v>
      </c>
    </row>
    <row r="404" spans="1:30" s="98" customFormat="1" ht="63.75">
      <c r="A404" s="106">
        <v>11</v>
      </c>
      <c r="B404" s="121" t="s">
        <v>293</v>
      </c>
      <c r="C404" s="104">
        <v>20505</v>
      </c>
      <c r="D404" s="103"/>
      <c r="E404" s="103"/>
      <c r="F404" s="103"/>
      <c r="G404" s="103"/>
      <c r="H404" s="103">
        <v>20505</v>
      </c>
      <c r="I404" s="104">
        <v>18640</v>
      </c>
      <c r="J404" s="103"/>
      <c r="K404" s="103"/>
      <c r="L404" s="103"/>
      <c r="M404" s="117"/>
      <c r="N404" s="103">
        <v>18640</v>
      </c>
      <c r="O404" s="1086"/>
      <c r="P404" s="99">
        <v>18640</v>
      </c>
      <c r="Q404" s="103"/>
      <c r="R404" s="103"/>
      <c r="S404" s="103"/>
      <c r="T404" s="103"/>
      <c r="U404" s="103"/>
      <c r="V404" s="103"/>
      <c r="W404" s="103"/>
      <c r="X404" s="103"/>
      <c r="Y404" s="103"/>
      <c r="Z404" s="103"/>
      <c r="AA404" s="103">
        <v>18640</v>
      </c>
      <c r="AB404" s="103"/>
      <c r="AC404" s="103"/>
      <c r="AD404" s="90">
        <v>0</v>
      </c>
    </row>
    <row r="405" spans="1:30" s="98" customFormat="1" ht="51">
      <c r="A405" s="106">
        <v>12</v>
      </c>
      <c r="B405" s="137" t="s">
        <v>292</v>
      </c>
      <c r="C405" s="104"/>
      <c r="D405" s="103"/>
      <c r="E405" s="103"/>
      <c r="F405" s="103"/>
      <c r="G405" s="103"/>
      <c r="H405" s="103"/>
      <c r="I405" s="104">
        <v>3800</v>
      </c>
      <c r="J405" s="103"/>
      <c r="K405" s="103"/>
      <c r="L405" s="103"/>
      <c r="M405" s="117"/>
      <c r="N405" s="103">
        <v>3800</v>
      </c>
      <c r="O405" s="1087"/>
      <c r="P405" s="99">
        <v>3800</v>
      </c>
      <c r="Q405" s="103"/>
      <c r="R405" s="103"/>
      <c r="S405" s="103"/>
      <c r="T405" s="103"/>
      <c r="U405" s="103"/>
      <c r="V405" s="103"/>
      <c r="W405" s="103"/>
      <c r="X405" s="103"/>
      <c r="Y405" s="103"/>
      <c r="Z405" s="103"/>
      <c r="AA405" s="103">
        <v>3800</v>
      </c>
      <c r="AB405" s="103"/>
      <c r="AC405" s="103"/>
      <c r="AD405" s="90">
        <v>0</v>
      </c>
    </row>
    <row r="406" spans="1:30" s="98" customFormat="1" ht="25.5">
      <c r="A406" s="106">
        <v>13</v>
      </c>
      <c r="B406" s="137" t="s">
        <v>291</v>
      </c>
      <c r="C406" s="104"/>
      <c r="D406" s="103"/>
      <c r="E406" s="103"/>
      <c r="F406" s="103"/>
      <c r="G406" s="103"/>
      <c r="H406" s="103"/>
      <c r="I406" s="104">
        <v>1300</v>
      </c>
      <c r="J406" s="103"/>
      <c r="K406" s="103"/>
      <c r="L406" s="103"/>
      <c r="M406" s="117"/>
      <c r="N406" s="103">
        <v>1300</v>
      </c>
      <c r="O406" s="136" t="s">
        <v>250</v>
      </c>
      <c r="P406" s="99">
        <v>1300</v>
      </c>
      <c r="Q406" s="103"/>
      <c r="R406" s="103"/>
      <c r="S406" s="103"/>
      <c r="T406" s="103"/>
      <c r="U406" s="103"/>
      <c r="V406" s="103"/>
      <c r="W406" s="103"/>
      <c r="X406" s="103"/>
      <c r="Y406" s="103"/>
      <c r="Z406" s="103"/>
      <c r="AA406" s="103">
        <v>1300</v>
      </c>
      <c r="AB406" s="103"/>
      <c r="AC406" s="103"/>
      <c r="AD406" s="90">
        <v>0</v>
      </c>
    </row>
    <row r="407" spans="1:30" s="98" customFormat="1" ht="25.5">
      <c r="A407" s="106">
        <v>14</v>
      </c>
      <c r="B407" s="137" t="s">
        <v>290</v>
      </c>
      <c r="C407" s="104"/>
      <c r="D407" s="103"/>
      <c r="E407" s="103"/>
      <c r="F407" s="103"/>
      <c r="G407" s="103"/>
      <c r="H407" s="103"/>
      <c r="I407" s="104">
        <v>5000</v>
      </c>
      <c r="J407" s="103"/>
      <c r="K407" s="103"/>
      <c r="L407" s="103"/>
      <c r="M407" s="117"/>
      <c r="N407" s="103">
        <v>5000</v>
      </c>
      <c r="O407" s="136" t="s">
        <v>263</v>
      </c>
      <c r="P407" s="99">
        <v>5000</v>
      </c>
      <c r="Q407" s="103"/>
      <c r="R407" s="103"/>
      <c r="S407" s="103"/>
      <c r="T407" s="103"/>
      <c r="U407" s="103"/>
      <c r="V407" s="103"/>
      <c r="W407" s="103"/>
      <c r="X407" s="103"/>
      <c r="Y407" s="103"/>
      <c r="Z407" s="103"/>
      <c r="AA407" s="103">
        <v>5000</v>
      </c>
      <c r="AB407" s="103"/>
      <c r="AC407" s="103"/>
      <c r="AD407" s="90">
        <v>0</v>
      </c>
    </row>
    <row r="408" spans="1:30" s="98" customFormat="1" ht="24.75" customHeight="1">
      <c r="A408" s="106">
        <v>15</v>
      </c>
      <c r="B408" s="137" t="s">
        <v>289</v>
      </c>
      <c r="C408" s="104"/>
      <c r="D408" s="103"/>
      <c r="E408" s="103"/>
      <c r="F408" s="103"/>
      <c r="G408" s="103"/>
      <c r="H408" s="103"/>
      <c r="I408" s="104">
        <v>15900</v>
      </c>
      <c r="J408" s="103"/>
      <c r="K408" s="103"/>
      <c r="L408" s="103"/>
      <c r="M408" s="117"/>
      <c r="N408" s="103">
        <v>15900</v>
      </c>
      <c r="O408" s="136" t="s">
        <v>288</v>
      </c>
      <c r="P408" s="99">
        <v>15900</v>
      </c>
      <c r="Q408" s="103"/>
      <c r="R408" s="103"/>
      <c r="S408" s="103"/>
      <c r="T408" s="103"/>
      <c r="U408" s="103"/>
      <c r="V408" s="103"/>
      <c r="W408" s="103"/>
      <c r="X408" s="103"/>
      <c r="Y408" s="103"/>
      <c r="Z408" s="103"/>
      <c r="AA408" s="103">
        <v>15900</v>
      </c>
      <c r="AB408" s="103"/>
      <c r="AC408" s="103"/>
      <c r="AD408" s="90">
        <v>0</v>
      </c>
    </row>
    <row r="409" spans="1:30" s="113" customFormat="1" ht="38.25">
      <c r="A409" s="120">
        <v>16</v>
      </c>
      <c r="B409" s="119" t="s">
        <v>287</v>
      </c>
      <c r="C409" s="118">
        <v>0</v>
      </c>
      <c r="D409" s="116"/>
      <c r="E409" s="116"/>
      <c r="F409" s="116"/>
      <c r="G409" s="116"/>
      <c r="H409" s="116">
        <v>0</v>
      </c>
      <c r="I409" s="118">
        <v>5270</v>
      </c>
      <c r="J409" s="116"/>
      <c r="K409" s="116"/>
      <c r="L409" s="116"/>
      <c r="M409" s="117"/>
      <c r="N409" s="116">
        <v>5270</v>
      </c>
      <c r="O409" s="135" t="s">
        <v>286</v>
      </c>
      <c r="P409" s="114">
        <v>5270</v>
      </c>
      <c r="Q409" s="116"/>
      <c r="R409" s="116"/>
      <c r="S409" s="116"/>
      <c r="T409" s="116"/>
      <c r="U409" s="116"/>
      <c r="V409" s="116"/>
      <c r="W409" s="116"/>
      <c r="X409" s="116"/>
      <c r="Y409" s="116"/>
      <c r="Z409" s="116"/>
      <c r="AA409" s="116">
        <v>5270</v>
      </c>
      <c r="AB409" s="116"/>
      <c r="AC409" s="116"/>
      <c r="AD409" s="90">
        <v>0</v>
      </c>
    </row>
    <row r="410" spans="1:30" s="113" customFormat="1" ht="25.5">
      <c r="A410" s="120">
        <v>17</v>
      </c>
      <c r="B410" s="119" t="s">
        <v>285</v>
      </c>
      <c r="C410" s="118"/>
      <c r="D410" s="116"/>
      <c r="E410" s="116"/>
      <c r="F410" s="116"/>
      <c r="G410" s="116"/>
      <c r="H410" s="116"/>
      <c r="I410" s="118">
        <v>212</v>
      </c>
      <c r="J410" s="116"/>
      <c r="K410" s="116"/>
      <c r="L410" s="116"/>
      <c r="M410" s="117"/>
      <c r="N410" s="116">
        <v>212</v>
      </c>
      <c r="O410" s="135" t="s">
        <v>284</v>
      </c>
      <c r="P410" s="114">
        <v>212</v>
      </c>
      <c r="Q410" s="116"/>
      <c r="R410" s="116"/>
      <c r="S410" s="116"/>
      <c r="T410" s="116"/>
      <c r="U410" s="116"/>
      <c r="V410" s="116"/>
      <c r="W410" s="116"/>
      <c r="X410" s="116"/>
      <c r="Y410" s="116"/>
      <c r="Z410" s="116"/>
      <c r="AA410" s="116">
        <v>212</v>
      </c>
      <c r="AB410" s="116"/>
      <c r="AC410" s="116"/>
      <c r="AD410" s="90">
        <v>0</v>
      </c>
    </row>
    <row r="411" spans="1:30" s="113" customFormat="1">
      <c r="A411" s="106">
        <v>18</v>
      </c>
      <c r="B411" s="119" t="s">
        <v>283</v>
      </c>
      <c r="C411" s="118">
        <v>50000</v>
      </c>
      <c r="D411" s="116"/>
      <c r="E411" s="116"/>
      <c r="F411" s="116"/>
      <c r="G411" s="116"/>
      <c r="H411" s="116">
        <v>50000</v>
      </c>
      <c r="I411" s="118">
        <v>70000</v>
      </c>
      <c r="J411" s="116"/>
      <c r="K411" s="116"/>
      <c r="L411" s="116"/>
      <c r="M411" s="117"/>
      <c r="N411" s="116">
        <v>70000</v>
      </c>
      <c r="O411" s="115"/>
      <c r="P411" s="114">
        <v>70000</v>
      </c>
      <c r="Q411" s="114"/>
      <c r="R411" s="114"/>
      <c r="S411" s="114"/>
      <c r="T411" s="114"/>
      <c r="U411" s="114"/>
      <c r="V411" s="114"/>
      <c r="W411" s="114"/>
      <c r="X411" s="114"/>
      <c r="Y411" s="114"/>
      <c r="Z411" s="114"/>
      <c r="AA411" s="114">
        <v>70000</v>
      </c>
      <c r="AB411" s="114"/>
      <c r="AC411" s="114"/>
      <c r="AD411" s="90">
        <v>0</v>
      </c>
    </row>
    <row r="412" spans="1:30" s="113" customFormat="1">
      <c r="A412" s="106"/>
      <c r="B412" s="119" t="s">
        <v>146</v>
      </c>
      <c r="C412" s="118"/>
      <c r="D412" s="116"/>
      <c r="E412" s="116"/>
      <c r="F412" s="116"/>
      <c r="G412" s="116"/>
      <c r="H412" s="116"/>
      <c r="I412" s="118"/>
      <c r="J412" s="116"/>
      <c r="K412" s="116"/>
      <c r="L412" s="116"/>
      <c r="M412" s="117"/>
      <c r="N412" s="116"/>
      <c r="O412" s="135"/>
      <c r="P412" s="114"/>
      <c r="Q412" s="114"/>
      <c r="R412" s="114"/>
      <c r="S412" s="114"/>
      <c r="T412" s="114"/>
      <c r="U412" s="114"/>
      <c r="V412" s="114"/>
      <c r="W412" s="114"/>
      <c r="X412" s="114"/>
      <c r="Y412" s="114"/>
      <c r="Z412" s="114"/>
      <c r="AA412" s="114"/>
      <c r="AB412" s="114"/>
      <c r="AC412" s="114"/>
      <c r="AD412" s="90"/>
    </row>
    <row r="413" spans="1:30" ht="76.5">
      <c r="A413" s="133"/>
      <c r="B413" s="132" t="s">
        <v>282</v>
      </c>
      <c r="C413" s="131">
        <v>336</v>
      </c>
      <c r="D413" s="130"/>
      <c r="E413" s="130"/>
      <c r="F413" s="130"/>
      <c r="G413" s="130"/>
      <c r="H413" s="130">
        <v>336</v>
      </c>
      <c r="I413" s="131">
        <v>289</v>
      </c>
      <c r="J413" s="130"/>
      <c r="K413" s="130"/>
      <c r="L413" s="130"/>
      <c r="M413" s="124"/>
      <c r="N413" s="130">
        <v>289</v>
      </c>
      <c r="O413" s="129" t="s">
        <v>281</v>
      </c>
      <c r="P413" s="114">
        <v>289</v>
      </c>
      <c r="Q413" s="128"/>
      <c r="R413" s="128"/>
      <c r="S413" s="128"/>
      <c r="T413" s="128"/>
      <c r="U413" s="128"/>
      <c r="V413" s="128"/>
      <c r="W413" s="128"/>
      <c r="X413" s="128"/>
      <c r="Y413" s="128"/>
      <c r="Z413" s="128"/>
      <c r="AA413" s="128">
        <v>289</v>
      </c>
      <c r="AB413" s="128"/>
      <c r="AC413" s="128"/>
      <c r="AD413" s="90">
        <v>0</v>
      </c>
    </row>
    <row r="414" spans="1:30" ht="38.25">
      <c r="A414" s="133"/>
      <c r="B414" s="132" t="s">
        <v>280</v>
      </c>
      <c r="C414" s="131">
        <v>125</v>
      </c>
      <c r="D414" s="130"/>
      <c r="E414" s="130"/>
      <c r="F414" s="130"/>
      <c r="G414" s="130"/>
      <c r="H414" s="130">
        <v>125</v>
      </c>
      <c r="I414" s="131">
        <v>270</v>
      </c>
      <c r="J414" s="130"/>
      <c r="K414" s="130"/>
      <c r="L414" s="130"/>
      <c r="M414" s="124"/>
      <c r="N414" s="130">
        <v>270</v>
      </c>
      <c r="O414" s="129" t="s">
        <v>279</v>
      </c>
      <c r="P414" s="114">
        <v>270</v>
      </c>
      <c r="Q414" s="128"/>
      <c r="R414" s="128"/>
      <c r="S414" s="128"/>
      <c r="T414" s="128"/>
      <c r="U414" s="128"/>
      <c r="V414" s="128"/>
      <c r="W414" s="128"/>
      <c r="X414" s="128"/>
      <c r="Y414" s="128"/>
      <c r="Z414" s="128"/>
      <c r="AA414" s="128">
        <v>270</v>
      </c>
      <c r="AB414" s="128"/>
      <c r="AC414" s="128"/>
      <c r="AD414" s="90">
        <v>0</v>
      </c>
    </row>
    <row r="415" spans="1:30" s="113" customFormat="1">
      <c r="A415" s="120" t="s">
        <v>278</v>
      </c>
      <c r="B415" s="118" t="s">
        <v>277</v>
      </c>
      <c r="C415" s="118">
        <v>188701.30249999999</v>
      </c>
      <c r="D415" s="116"/>
      <c r="E415" s="116"/>
      <c r="F415" s="116"/>
      <c r="G415" s="116"/>
      <c r="H415" s="116">
        <v>188701.30249999999</v>
      </c>
      <c r="I415" s="118">
        <v>230155</v>
      </c>
      <c r="J415" s="116"/>
      <c r="K415" s="116"/>
      <c r="L415" s="116"/>
      <c r="M415" s="117"/>
      <c r="N415" s="116">
        <v>230155</v>
      </c>
      <c r="O415" s="115"/>
      <c r="P415" s="114">
        <v>230155</v>
      </c>
      <c r="Q415" s="114"/>
      <c r="R415" s="114"/>
      <c r="S415" s="114"/>
      <c r="T415" s="114"/>
      <c r="U415" s="114"/>
      <c r="V415" s="114"/>
      <c r="W415" s="114"/>
      <c r="X415" s="114"/>
      <c r="Y415" s="114"/>
      <c r="Z415" s="114"/>
      <c r="AA415" s="114"/>
      <c r="AB415" s="116">
        <v>230155</v>
      </c>
      <c r="AC415" s="114"/>
      <c r="AD415" s="90">
        <v>0</v>
      </c>
    </row>
    <row r="416" spans="1:30" s="98" customFormat="1" ht="63.75">
      <c r="A416" s="106">
        <v>1</v>
      </c>
      <c r="B416" s="121" t="s">
        <v>276</v>
      </c>
      <c r="C416" s="104">
        <v>7000</v>
      </c>
      <c r="D416" s="103"/>
      <c r="E416" s="103"/>
      <c r="F416" s="103"/>
      <c r="G416" s="103"/>
      <c r="H416" s="103">
        <v>7000</v>
      </c>
      <c r="I416" s="104">
        <v>10000</v>
      </c>
      <c r="J416" s="103"/>
      <c r="K416" s="103"/>
      <c r="L416" s="103"/>
      <c r="M416" s="117"/>
      <c r="N416" s="103">
        <v>10000</v>
      </c>
      <c r="O416" s="1085" t="s">
        <v>275</v>
      </c>
      <c r="P416" s="99">
        <v>10000</v>
      </c>
      <c r="Q416" s="103"/>
      <c r="R416" s="103"/>
      <c r="S416" s="103"/>
      <c r="T416" s="103"/>
      <c r="U416" s="103"/>
      <c r="V416" s="103"/>
      <c r="W416" s="103"/>
      <c r="X416" s="103"/>
      <c r="Y416" s="103"/>
      <c r="Z416" s="103"/>
      <c r="AA416" s="103"/>
      <c r="AB416" s="99">
        <v>10000</v>
      </c>
      <c r="AC416" s="103"/>
      <c r="AD416" s="90">
        <v>0</v>
      </c>
    </row>
    <row r="417" spans="1:30" s="98" customFormat="1" ht="51">
      <c r="A417" s="106">
        <v>2</v>
      </c>
      <c r="B417" s="121" t="s">
        <v>274</v>
      </c>
      <c r="C417" s="104">
        <v>3500</v>
      </c>
      <c r="D417" s="103"/>
      <c r="E417" s="103"/>
      <c r="F417" s="103"/>
      <c r="G417" s="103"/>
      <c r="H417" s="103">
        <v>3500</v>
      </c>
      <c r="I417" s="104">
        <v>3500</v>
      </c>
      <c r="J417" s="103"/>
      <c r="K417" s="103"/>
      <c r="L417" s="103"/>
      <c r="M417" s="117"/>
      <c r="N417" s="103">
        <v>3500</v>
      </c>
      <c r="O417" s="1086"/>
      <c r="P417" s="99">
        <v>3500</v>
      </c>
      <c r="Q417" s="103"/>
      <c r="R417" s="103"/>
      <c r="S417" s="103"/>
      <c r="T417" s="103"/>
      <c r="U417" s="103"/>
      <c r="V417" s="103"/>
      <c r="W417" s="103"/>
      <c r="X417" s="103"/>
      <c r="Y417" s="103"/>
      <c r="Z417" s="103"/>
      <c r="AA417" s="103"/>
      <c r="AB417" s="99">
        <v>3500</v>
      </c>
      <c r="AC417" s="103"/>
      <c r="AD417" s="90">
        <v>0</v>
      </c>
    </row>
    <row r="418" spans="1:30" s="98" customFormat="1" ht="38.25">
      <c r="A418" s="106">
        <v>3</v>
      </c>
      <c r="B418" s="121" t="s">
        <v>273</v>
      </c>
      <c r="C418" s="104">
        <v>6000</v>
      </c>
      <c r="D418" s="103"/>
      <c r="E418" s="103"/>
      <c r="F418" s="103"/>
      <c r="G418" s="103"/>
      <c r="H418" s="103">
        <v>6000</v>
      </c>
      <c r="I418" s="104">
        <v>6000</v>
      </c>
      <c r="J418" s="103"/>
      <c r="K418" s="103"/>
      <c r="L418" s="103"/>
      <c r="M418" s="117"/>
      <c r="N418" s="103">
        <v>6000</v>
      </c>
      <c r="O418" s="1086"/>
      <c r="P418" s="99">
        <v>6000</v>
      </c>
      <c r="Q418" s="103"/>
      <c r="R418" s="103"/>
      <c r="S418" s="103"/>
      <c r="T418" s="103"/>
      <c r="U418" s="103"/>
      <c r="V418" s="103"/>
      <c r="W418" s="103"/>
      <c r="X418" s="103"/>
      <c r="Y418" s="103"/>
      <c r="Z418" s="103"/>
      <c r="AA418" s="103"/>
      <c r="AB418" s="99">
        <v>6000</v>
      </c>
      <c r="AC418" s="103"/>
      <c r="AD418" s="90">
        <v>0</v>
      </c>
    </row>
    <row r="419" spans="1:30" s="98" customFormat="1" ht="25.5">
      <c r="A419" s="106">
        <v>4</v>
      </c>
      <c r="B419" s="121" t="s">
        <v>272</v>
      </c>
      <c r="C419" s="104">
        <v>3000</v>
      </c>
      <c r="D419" s="103"/>
      <c r="E419" s="103"/>
      <c r="F419" s="103"/>
      <c r="G419" s="103"/>
      <c r="H419" s="103">
        <v>3000</v>
      </c>
      <c r="I419" s="104">
        <v>4400</v>
      </c>
      <c r="J419" s="103"/>
      <c r="K419" s="103"/>
      <c r="L419" s="103"/>
      <c r="M419" s="117"/>
      <c r="N419" s="103">
        <v>4400</v>
      </c>
      <c r="O419" s="1086"/>
      <c r="P419" s="99">
        <v>4400</v>
      </c>
      <c r="Q419" s="103"/>
      <c r="R419" s="103"/>
      <c r="S419" s="103"/>
      <c r="T419" s="103"/>
      <c r="U419" s="103"/>
      <c r="V419" s="103"/>
      <c r="W419" s="103"/>
      <c r="X419" s="103"/>
      <c r="Y419" s="103"/>
      <c r="Z419" s="103"/>
      <c r="AA419" s="103"/>
      <c r="AB419" s="99">
        <v>4400</v>
      </c>
      <c r="AC419" s="103"/>
      <c r="AD419" s="90">
        <v>0</v>
      </c>
    </row>
    <row r="420" spans="1:30" s="98" customFormat="1" ht="51">
      <c r="A420" s="106">
        <v>5</v>
      </c>
      <c r="B420" s="121" t="s">
        <v>271</v>
      </c>
      <c r="C420" s="104">
        <v>600</v>
      </c>
      <c r="D420" s="103"/>
      <c r="E420" s="103"/>
      <c r="F420" s="103"/>
      <c r="G420" s="103"/>
      <c r="H420" s="103">
        <v>600</v>
      </c>
      <c r="I420" s="104">
        <v>600</v>
      </c>
      <c r="J420" s="103"/>
      <c r="K420" s="103"/>
      <c r="L420" s="103"/>
      <c r="M420" s="117"/>
      <c r="N420" s="103">
        <v>600</v>
      </c>
      <c r="O420" s="1086"/>
      <c r="P420" s="99">
        <v>600</v>
      </c>
      <c r="Q420" s="103"/>
      <c r="R420" s="103"/>
      <c r="S420" s="103"/>
      <c r="T420" s="103"/>
      <c r="U420" s="103"/>
      <c r="V420" s="103"/>
      <c r="W420" s="103"/>
      <c r="X420" s="103"/>
      <c r="Y420" s="103"/>
      <c r="Z420" s="103"/>
      <c r="AA420" s="103"/>
      <c r="AB420" s="99">
        <v>600</v>
      </c>
      <c r="AC420" s="103"/>
      <c r="AD420" s="90">
        <v>0</v>
      </c>
    </row>
    <row r="421" spans="1:30" s="98" customFormat="1" ht="76.5">
      <c r="A421" s="106">
        <v>6</v>
      </c>
      <c r="B421" s="121" t="s">
        <v>270</v>
      </c>
      <c r="C421" s="104">
        <v>3500</v>
      </c>
      <c r="D421" s="103"/>
      <c r="E421" s="103"/>
      <c r="F421" s="103"/>
      <c r="G421" s="103"/>
      <c r="H421" s="103">
        <v>3500</v>
      </c>
      <c r="I421" s="104">
        <v>3500</v>
      </c>
      <c r="J421" s="103"/>
      <c r="K421" s="103"/>
      <c r="L421" s="103"/>
      <c r="M421" s="117"/>
      <c r="N421" s="103">
        <v>3500</v>
      </c>
      <c r="O421" s="1086"/>
      <c r="P421" s="99">
        <v>3500</v>
      </c>
      <c r="Q421" s="103"/>
      <c r="R421" s="103"/>
      <c r="S421" s="103"/>
      <c r="T421" s="103"/>
      <c r="U421" s="103"/>
      <c r="V421" s="103"/>
      <c r="W421" s="103"/>
      <c r="X421" s="103"/>
      <c r="Y421" s="103"/>
      <c r="Z421" s="103"/>
      <c r="AA421" s="103"/>
      <c r="AB421" s="99">
        <v>3500</v>
      </c>
      <c r="AC421" s="103"/>
      <c r="AD421" s="90">
        <v>0</v>
      </c>
    </row>
    <row r="422" spans="1:30" s="98" customFormat="1" ht="38.25">
      <c r="A422" s="106">
        <v>7</v>
      </c>
      <c r="B422" s="121" t="s">
        <v>269</v>
      </c>
      <c r="C422" s="104">
        <v>1500</v>
      </c>
      <c r="D422" s="103"/>
      <c r="E422" s="103"/>
      <c r="F422" s="103"/>
      <c r="G422" s="103"/>
      <c r="H422" s="103">
        <v>1500</v>
      </c>
      <c r="I422" s="104">
        <v>1500</v>
      </c>
      <c r="J422" s="103"/>
      <c r="K422" s="103"/>
      <c r="L422" s="103"/>
      <c r="M422" s="117"/>
      <c r="N422" s="103">
        <v>1500</v>
      </c>
      <c r="O422" s="1086"/>
      <c r="P422" s="99">
        <v>1500</v>
      </c>
      <c r="Q422" s="103"/>
      <c r="R422" s="103"/>
      <c r="S422" s="103"/>
      <c r="T422" s="103"/>
      <c r="U422" s="103"/>
      <c r="V422" s="103"/>
      <c r="W422" s="103"/>
      <c r="X422" s="103"/>
      <c r="Y422" s="103"/>
      <c r="Z422" s="103"/>
      <c r="AA422" s="103"/>
      <c r="AB422" s="99">
        <v>1500</v>
      </c>
      <c r="AC422" s="103"/>
      <c r="AD422" s="90">
        <v>0</v>
      </c>
    </row>
    <row r="423" spans="1:30" s="98" customFormat="1" ht="25.5">
      <c r="A423" s="106">
        <v>8</v>
      </c>
      <c r="B423" s="121" t="s">
        <v>268</v>
      </c>
      <c r="C423" s="104">
        <v>2000</v>
      </c>
      <c r="D423" s="103"/>
      <c r="E423" s="103"/>
      <c r="F423" s="103"/>
      <c r="G423" s="103"/>
      <c r="H423" s="103">
        <v>2000</v>
      </c>
      <c r="I423" s="104">
        <v>2000</v>
      </c>
      <c r="J423" s="103"/>
      <c r="K423" s="103"/>
      <c r="L423" s="103"/>
      <c r="M423" s="117"/>
      <c r="N423" s="103">
        <v>2000</v>
      </c>
      <c r="O423" s="1086"/>
      <c r="P423" s="99">
        <v>2000</v>
      </c>
      <c r="Q423" s="103"/>
      <c r="R423" s="103"/>
      <c r="S423" s="103"/>
      <c r="T423" s="103"/>
      <c r="U423" s="103"/>
      <c r="V423" s="103"/>
      <c r="W423" s="103"/>
      <c r="X423" s="103"/>
      <c r="Y423" s="103"/>
      <c r="Z423" s="103"/>
      <c r="AA423" s="103"/>
      <c r="AB423" s="99">
        <v>2000</v>
      </c>
      <c r="AC423" s="103"/>
      <c r="AD423" s="90">
        <v>0</v>
      </c>
    </row>
    <row r="424" spans="1:30" s="89" customFormat="1" ht="25.5" hidden="1">
      <c r="A424" s="97" t="s">
        <v>16</v>
      </c>
      <c r="B424" s="96" t="s">
        <v>245</v>
      </c>
      <c r="C424" s="95">
        <v>0</v>
      </c>
      <c r="D424" s="93"/>
      <c r="E424" s="93"/>
      <c r="F424" s="93"/>
      <c r="G424" s="93"/>
      <c r="H424" s="93">
        <v>0</v>
      </c>
      <c r="I424" s="95">
        <v>20000</v>
      </c>
      <c r="J424" s="93"/>
      <c r="K424" s="93"/>
      <c r="L424" s="93"/>
      <c r="M424" s="134"/>
      <c r="N424" s="93">
        <v>20000</v>
      </c>
      <c r="O424" s="1086"/>
      <c r="P424" s="91">
        <v>20000</v>
      </c>
      <c r="Q424" s="91"/>
      <c r="R424" s="91"/>
      <c r="S424" s="91"/>
      <c r="T424" s="91"/>
      <c r="U424" s="91"/>
      <c r="V424" s="91"/>
      <c r="W424" s="91"/>
      <c r="X424" s="91"/>
      <c r="Y424" s="91"/>
      <c r="Z424" s="91"/>
      <c r="AA424" s="91"/>
      <c r="AB424" s="91">
        <v>20000</v>
      </c>
      <c r="AC424" s="91"/>
      <c r="AD424" s="90">
        <v>0</v>
      </c>
    </row>
    <row r="425" spans="1:30" s="98" customFormat="1" ht="25.5">
      <c r="A425" s="106">
        <v>9</v>
      </c>
      <c r="B425" s="121" t="s">
        <v>267</v>
      </c>
      <c r="C425" s="104">
        <v>3600</v>
      </c>
      <c r="D425" s="103"/>
      <c r="E425" s="103"/>
      <c r="F425" s="103"/>
      <c r="G425" s="103"/>
      <c r="H425" s="103">
        <v>3600</v>
      </c>
      <c r="I425" s="104">
        <v>3600</v>
      </c>
      <c r="J425" s="103"/>
      <c r="K425" s="103"/>
      <c r="L425" s="103"/>
      <c r="M425" s="117"/>
      <c r="N425" s="103">
        <v>3600</v>
      </c>
      <c r="O425" s="1086"/>
      <c r="P425" s="99">
        <v>3600</v>
      </c>
      <c r="Q425" s="99"/>
      <c r="R425" s="99"/>
      <c r="S425" s="99"/>
      <c r="T425" s="99"/>
      <c r="U425" s="99"/>
      <c r="V425" s="99"/>
      <c r="W425" s="99"/>
      <c r="X425" s="99"/>
      <c r="Y425" s="99"/>
      <c r="Z425" s="99"/>
      <c r="AA425" s="99"/>
      <c r="AB425" s="99">
        <v>3600</v>
      </c>
      <c r="AC425" s="99"/>
      <c r="AD425" s="90">
        <v>0</v>
      </c>
    </row>
    <row r="426" spans="1:30" s="98" customFormat="1" ht="63.75">
      <c r="A426" s="106">
        <v>10</v>
      </c>
      <c r="B426" s="121" t="s">
        <v>266</v>
      </c>
      <c r="C426" s="104">
        <v>1000</v>
      </c>
      <c r="D426" s="103"/>
      <c r="E426" s="103"/>
      <c r="F426" s="103"/>
      <c r="G426" s="103"/>
      <c r="H426" s="103">
        <v>1000</v>
      </c>
      <c r="I426" s="104">
        <v>1000</v>
      </c>
      <c r="J426" s="103"/>
      <c r="K426" s="103"/>
      <c r="L426" s="103"/>
      <c r="M426" s="117"/>
      <c r="N426" s="103">
        <v>1000</v>
      </c>
      <c r="O426" s="1086"/>
      <c r="P426" s="99">
        <v>1000</v>
      </c>
      <c r="Q426" s="103"/>
      <c r="R426" s="103"/>
      <c r="S426" s="103"/>
      <c r="T426" s="103"/>
      <c r="U426" s="103"/>
      <c r="V426" s="103"/>
      <c r="W426" s="103"/>
      <c r="X426" s="103"/>
      <c r="Y426" s="103"/>
      <c r="Z426" s="103"/>
      <c r="AA426" s="103"/>
      <c r="AB426" s="99">
        <v>1000</v>
      </c>
      <c r="AC426" s="103"/>
      <c r="AD426" s="90">
        <v>0</v>
      </c>
    </row>
    <row r="427" spans="1:30" s="98" customFormat="1" ht="38.25">
      <c r="A427" s="106">
        <v>11</v>
      </c>
      <c r="B427" s="121" t="s">
        <v>265</v>
      </c>
      <c r="C427" s="104">
        <v>20000</v>
      </c>
      <c r="D427" s="103"/>
      <c r="E427" s="103"/>
      <c r="F427" s="103"/>
      <c r="G427" s="103"/>
      <c r="H427" s="103">
        <v>20000</v>
      </c>
      <c r="I427" s="104">
        <v>27000</v>
      </c>
      <c r="J427" s="103"/>
      <c r="K427" s="103"/>
      <c r="L427" s="103"/>
      <c r="M427" s="117"/>
      <c r="N427" s="103">
        <v>27000</v>
      </c>
      <c r="O427" s="1087"/>
      <c r="P427" s="91">
        <v>27000</v>
      </c>
      <c r="Q427" s="103"/>
      <c r="R427" s="103"/>
      <c r="S427" s="103"/>
      <c r="T427" s="103"/>
      <c r="U427" s="103"/>
      <c r="V427" s="103"/>
      <c r="W427" s="103"/>
      <c r="X427" s="103"/>
      <c r="Y427" s="103"/>
      <c r="Z427" s="103"/>
      <c r="AA427" s="103"/>
      <c r="AB427" s="99">
        <v>27000</v>
      </c>
      <c r="AC427" s="103"/>
      <c r="AD427" s="90">
        <v>0</v>
      </c>
    </row>
    <row r="428" spans="1:30" s="98" customFormat="1" ht="114.75">
      <c r="A428" s="106">
        <v>12</v>
      </c>
      <c r="B428" s="121" t="s">
        <v>264</v>
      </c>
      <c r="C428" s="104">
        <v>2000</v>
      </c>
      <c r="D428" s="103"/>
      <c r="E428" s="103"/>
      <c r="F428" s="103"/>
      <c r="G428" s="103"/>
      <c r="H428" s="103">
        <v>2000</v>
      </c>
      <c r="I428" s="104">
        <v>2000</v>
      </c>
      <c r="J428" s="103"/>
      <c r="K428" s="103"/>
      <c r="L428" s="103"/>
      <c r="M428" s="117"/>
      <c r="N428" s="103">
        <v>2000</v>
      </c>
      <c r="O428" s="100" t="s">
        <v>263</v>
      </c>
      <c r="P428" s="99">
        <v>2000</v>
      </c>
      <c r="Q428" s="103"/>
      <c r="R428" s="103"/>
      <c r="S428" s="103"/>
      <c r="T428" s="103"/>
      <c r="U428" s="103"/>
      <c r="V428" s="103"/>
      <c r="W428" s="103"/>
      <c r="X428" s="103"/>
      <c r="Y428" s="103"/>
      <c r="Z428" s="103"/>
      <c r="AA428" s="103"/>
      <c r="AB428" s="99">
        <v>2000</v>
      </c>
      <c r="AC428" s="103"/>
      <c r="AD428" s="90">
        <v>0</v>
      </c>
    </row>
    <row r="429" spans="1:30" s="113" customFormat="1">
      <c r="A429" s="120">
        <v>13</v>
      </c>
      <c r="B429" s="119" t="s">
        <v>262</v>
      </c>
      <c r="C429" s="118">
        <v>32035</v>
      </c>
      <c r="D429" s="116"/>
      <c r="E429" s="116"/>
      <c r="F429" s="116"/>
      <c r="G429" s="116"/>
      <c r="H429" s="116">
        <v>32035</v>
      </c>
      <c r="I429" s="118">
        <v>30000</v>
      </c>
      <c r="J429" s="116"/>
      <c r="K429" s="116"/>
      <c r="L429" s="116"/>
      <c r="M429" s="117"/>
      <c r="N429" s="116">
        <v>30000</v>
      </c>
      <c r="O429" s="115"/>
      <c r="P429" s="114">
        <v>30000</v>
      </c>
      <c r="Q429" s="114">
        <v>0</v>
      </c>
      <c r="R429" s="114">
        <v>0</v>
      </c>
      <c r="S429" s="114">
        <v>0</v>
      </c>
      <c r="T429" s="114">
        <v>0</v>
      </c>
      <c r="U429" s="114">
        <v>0</v>
      </c>
      <c r="V429" s="114">
        <v>0</v>
      </c>
      <c r="W429" s="114">
        <v>0</v>
      </c>
      <c r="X429" s="114">
        <v>0</v>
      </c>
      <c r="Y429" s="114">
        <v>0</v>
      </c>
      <c r="Z429" s="114">
        <v>0</v>
      </c>
      <c r="AA429" s="114">
        <v>0</v>
      </c>
      <c r="AB429" s="114">
        <v>30000</v>
      </c>
      <c r="AC429" s="114"/>
      <c r="AD429" s="90">
        <v>0</v>
      </c>
    </row>
    <row r="430" spans="1:30" ht="38.25">
      <c r="A430" s="133" t="s">
        <v>16</v>
      </c>
      <c r="B430" s="132" t="s">
        <v>261</v>
      </c>
      <c r="C430" s="131"/>
      <c r="D430" s="130"/>
      <c r="E430" s="130"/>
      <c r="F430" s="130"/>
      <c r="G430" s="130"/>
      <c r="H430" s="130"/>
      <c r="I430" s="131">
        <v>30000</v>
      </c>
      <c r="J430" s="130"/>
      <c r="K430" s="130"/>
      <c r="L430" s="130"/>
      <c r="M430" s="124"/>
      <c r="N430" s="125">
        <v>30000</v>
      </c>
      <c r="O430" s="129" t="s">
        <v>260</v>
      </c>
      <c r="P430" s="128">
        <v>30000</v>
      </c>
      <c r="Q430" s="128"/>
      <c r="R430" s="128"/>
      <c r="S430" s="128"/>
      <c r="T430" s="128"/>
      <c r="U430" s="128"/>
      <c r="V430" s="128"/>
      <c r="W430" s="128"/>
      <c r="X430" s="128"/>
      <c r="Y430" s="128"/>
      <c r="Z430" s="128"/>
      <c r="AA430" s="128"/>
      <c r="AB430" s="128">
        <v>30000</v>
      </c>
      <c r="AC430" s="128"/>
      <c r="AD430" s="90">
        <v>0</v>
      </c>
    </row>
    <row r="431" spans="1:30" s="98" customFormat="1">
      <c r="A431" s="106">
        <v>14</v>
      </c>
      <c r="B431" s="121" t="s">
        <v>259</v>
      </c>
      <c r="C431" s="104">
        <v>60000</v>
      </c>
      <c r="D431" s="103"/>
      <c r="E431" s="103"/>
      <c r="F431" s="103"/>
      <c r="G431" s="103"/>
      <c r="H431" s="103">
        <v>60000</v>
      </c>
      <c r="I431" s="104">
        <v>100000</v>
      </c>
      <c r="J431" s="103"/>
      <c r="K431" s="103"/>
      <c r="L431" s="103"/>
      <c r="M431" s="117"/>
      <c r="N431" s="103">
        <v>100000</v>
      </c>
      <c r="O431" s="1096" t="s">
        <v>258</v>
      </c>
      <c r="P431" s="91">
        <v>100000</v>
      </c>
      <c r="Q431" s="103"/>
      <c r="R431" s="103"/>
      <c r="S431" s="103"/>
      <c r="T431" s="103"/>
      <c r="U431" s="103"/>
      <c r="V431" s="103"/>
      <c r="W431" s="103"/>
      <c r="X431" s="103"/>
      <c r="Y431" s="103"/>
      <c r="Z431" s="103"/>
      <c r="AA431" s="103"/>
      <c r="AB431" s="99">
        <v>100000</v>
      </c>
      <c r="AC431" s="103"/>
      <c r="AD431" s="90">
        <v>0</v>
      </c>
    </row>
    <row r="432" spans="1:30" s="98" customFormat="1" ht="25.5">
      <c r="A432" s="106">
        <v>15</v>
      </c>
      <c r="B432" s="121" t="s">
        <v>257</v>
      </c>
      <c r="C432" s="104">
        <v>20000</v>
      </c>
      <c r="D432" s="103"/>
      <c r="E432" s="103"/>
      <c r="F432" s="103"/>
      <c r="G432" s="103"/>
      <c r="H432" s="103">
        <v>20000</v>
      </c>
      <c r="I432" s="104">
        <v>20000</v>
      </c>
      <c r="J432" s="103"/>
      <c r="K432" s="103"/>
      <c r="L432" s="103"/>
      <c r="M432" s="117"/>
      <c r="N432" s="103">
        <v>20000</v>
      </c>
      <c r="O432" s="1096"/>
      <c r="P432" s="99">
        <v>20000</v>
      </c>
      <c r="Q432" s="103"/>
      <c r="R432" s="103"/>
      <c r="S432" s="103"/>
      <c r="T432" s="103"/>
      <c r="U432" s="103"/>
      <c r="V432" s="103"/>
      <c r="W432" s="103"/>
      <c r="X432" s="103"/>
      <c r="Y432" s="103"/>
      <c r="Z432" s="103"/>
      <c r="AA432" s="103"/>
      <c r="AB432" s="99">
        <v>20000</v>
      </c>
      <c r="AC432" s="103"/>
      <c r="AD432" s="90">
        <v>0</v>
      </c>
    </row>
    <row r="433" spans="1:30" s="98" customFormat="1">
      <c r="A433" s="106">
        <v>16</v>
      </c>
      <c r="B433" s="105" t="s">
        <v>256</v>
      </c>
      <c r="C433" s="104">
        <v>2500</v>
      </c>
      <c r="D433" s="103"/>
      <c r="E433" s="103"/>
      <c r="F433" s="103"/>
      <c r="G433" s="103"/>
      <c r="H433" s="103">
        <v>2500</v>
      </c>
      <c r="I433" s="104">
        <v>2500</v>
      </c>
      <c r="J433" s="103"/>
      <c r="K433" s="103"/>
      <c r="L433" s="103"/>
      <c r="M433" s="117"/>
      <c r="N433" s="103">
        <v>2500</v>
      </c>
      <c r="O433" s="100" t="s">
        <v>250</v>
      </c>
      <c r="P433" s="99">
        <v>2500</v>
      </c>
      <c r="Q433" s="99"/>
      <c r="R433" s="99"/>
      <c r="S433" s="99"/>
      <c r="T433" s="99"/>
      <c r="U433" s="99"/>
      <c r="V433" s="99"/>
      <c r="W433" s="99"/>
      <c r="X433" s="99"/>
      <c r="Y433" s="99"/>
      <c r="Z433" s="99"/>
      <c r="AA433" s="99"/>
      <c r="AB433" s="99">
        <v>2500</v>
      </c>
      <c r="AC433" s="99"/>
      <c r="AD433" s="90">
        <v>0</v>
      </c>
    </row>
    <row r="434" spans="1:30" s="98" customFormat="1" ht="76.5">
      <c r="A434" s="106">
        <v>17</v>
      </c>
      <c r="B434" s="105" t="s">
        <v>255</v>
      </c>
      <c r="C434" s="104">
        <v>466.30250000000001</v>
      </c>
      <c r="D434" s="103"/>
      <c r="E434" s="103"/>
      <c r="F434" s="103"/>
      <c r="G434" s="103"/>
      <c r="H434" s="101">
        <v>466.30250000000001</v>
      </c>
      <c r="I434" s="104">
        <v>555</v>
      </c>
      <c r="J434" s="103"/>
      <c r="K434" s="103"/>
      <c r="L434" s="103"/>
      <c r="M434" s="117"/>
      <c r="N434" s="101">
        <v>555</v>
      </c>
      <c r="O434" s="100"/>
      <c r="P434" s="99">
        <v>555</v>
      </c>
      <c r="Q434" s="99"/>
      <c r="R434" s="99"/>
      <c r="S434" s="99"/>
      <c r="T434" s="99"/>
      <c r="U434" s="99"/>
      <c r="V434" s="99"/>
      <c r="W434" s="99"/>
      <c r="X434" s="99"/>
      <c r="Y434" s="99"/>
      <c r="Z434" s="99"/>
      <c r="AA434" s="99"/>
      <c r="AB434" s="99">
        <v>555</v>
      </c>
      <c r="AC434" s="99"/>
      <c r="AD434" s="90">
        <v>0</v>
      </c>
    </row>
    <row r="435" spans="1:30" s="89" customFormat="1">
      <c r="A435" s="127"/>
      <c r="B435" s="126" t="s">
        <v>254</v>
      </c>
      <c r="C435" s="95">
        <v>242.64</v>
      </c>
      <c r="D435" s="125"/>
      <c r="E435" s="125"/>
      <c r="F435" s="125"/>
      <c r="G435" s="125"/>
      <c r="H435" s="123">
        <v>242.64</v>
      </c>
      <c r="I435" s="95">
        <v>334</v>
      </c>
      <c r="J435" s="125"/>
      <c r="K435" s="125"/>
      <c r="L435" s="125"/>
      <c r="M435" s="124"/>
      <c r="N435" s="123">
        <v>334</v>
      </c>
      <c r="O435" s="122"/>
      <c r="P435" s="91">
        <v>334</v>
      </c>
      <c r="Q435" s="91"/>
      <c r="R435" s="91"/>
      <c r="S435" s="91"/>
      <c r="T435" s="91"/>
      <c r="U435" s="91"/>
      <c r="V435" s="91"/>
      <c r="W435" s="91"/>
      <c r="X435" s="91"/>
      <c r="Y435" s="91"/>
      <c r="Z435" s="91"/>
      <c r="AA435" s="91"/>
      <c r="AB435" s="91">
        <v>334</v>
      </c>
      <c r="AC435" s="91"/>
      <c r="AD435" s="90">
        <v>0</v>
      </c>
    </row>
    <row r="436" spans="1:30" s="89" customFormat="1">
      <c r="A436" s="127"/>
      <c r="B436" s="126" t="s">
        <v>253</v>
      </c>
      <c r="C436" s="95">
        <v>37.412500000000001</v>
      </c>
      <c r="D436" s="125"/>
      <c r="E436" s="125"/>
      <c r="F436" s="125"/>
      <c r="G436" s="125"/>
      <c r="H436" s="123">
        <v>37.412500000000001</v>
      </c>
      <c r="I436" s="95">
        <v>37</v>
      </c>
      <c r="J436" s="125"/>
      <c r="K436" s="125"/>
      <c r="L436" s="125"/>
      <c r="M436" s="124"/>
      <c r="N436" s="123">
        <v>37</v>
      </c>
      <c r="O436" s="122"/>
      <c r="P436" s="91">
        <v>37</v>
      </c>
      <c r="Q436" s="91"/>
      <c r="R436" s="91"/>
      <c r="S436" s="91"/>
      <c r="T436" s="91"/>
      <c r="U436" s="91"/>
      <c r="V436" s="91"/>
      <c r="W436" s="91"/>
      <c r="X436" s="91"/>
      <c r="Y436" s="91"/>
      <c r="Z436" s="91"/>
      <c r="AA436" s="91"/>
      <c r="AB436" s="91">
        <v>37</v>
      </c>
      <c r="AC436" s="91"/>
      <c r="AD436" s="90">
        <v>0</v>
      </c>
    </row>
    <row r="437" spans="1:30" s="89" customFormat="1">
      <c r="A437" s="127"/>
      <c r="B437" s="126" t="s">
        <v>252</v>
      </c>
      <c r="C437" s="95">
        <v>127</v>
      </c>
      <c r="D437" s="125"/>
      <c r="E437" s="125"/>
      <c r="F437" s="125"/>
      <c r="G437" s="125"/>
      <c r="H437" s="123">
        <v>127</v>
      </c>
      <c r="I437" s="95">
        <v>127</v>
      </c>
      <c r="J437" s="125"/>
      <c r="K437" s="125"/>
      <c r="L437" s="125"/>
      <c r="M437" s="124"/>
      <c r="N437" s="123">
        <v>127</v>
      </c>
      <c r="O437" s="122"/>
      <c r="P437" s="91">
        <v>127</v>
      </c>
      <c r="Q437" s="91"/>
      <c r="R437" s="91"/>
      <c r="S437" s="91"/>
      <c r="T437" s="91"/>
      <c r="U437" s="91"/>
      <c r="V437" s="91"/>
      <c r="W437" s="91"/>
      <c r="X437" s="91"/>
      <c r="Y437" s="91"/>
      <c r="Z437" s="91"/>
      <c r="AA437" s="91"/>
      <c r="AB437" s="91">
        <v>127</v>
      </c>
      <c r="AC437" s="91"/>
      <c r="AD437" s="90">
        <v>0</v>
      </c>
    </row>
    <row r="438" spans="1:30" s="89" customFormat="1">
      <c r="A438" s="127"/>
      <c r="B438" s="126" t="s">
        <v>251</v>
      </c>
      <c r="C438" s="95">
        <v>34.799999999999997</v>
      </c>
      <c r="D438" s="125"/>
      <c r="E438" s="125"/>
      <c r="F438" s="125"/>
      <c r="G438" s="125"/>
      <c r="H438" s="123">
        <v>34.799999999999997</v>
      </c>
      <c r="I438" s="95">
        <v>35</v>
      </c>
      <c r="J438" s="125"/>
      <c r="K438" s="125"/>
      <c r="L438" s="125"/>
      <c r="M438" s="124"/>
      <c r="N438" s="123">
        <v>35</v>
      </c>
      <c r="O438" s="122"/>
      <c r="P438" s="91">
        <v>35</v>
      </c>
      <c r="Q438" s="91"/>
      <c r="R438" s="91"/>
      <c r="S438" s="91"/>
      <c r="T438" s="91"/>
      <c r="U438" s="91"/>
      <c r="V438" s="91"/>
      <c r="W438" s="91"/>
      <c r="X438" s="91"/>
      <c r="Y438" s="91"/>
      <c r="Z438" s="91"/>
      <c r="AA438" s="91"/>
      <c r="AB438" s="91">
        <v>35</v>
      </c>
      <c r="AC438" s="91"/>
      <c r="AD438" s="90">
        <v>0</v>
      </c>
    </row>
    <row r="439" spans="1:30" s="89" customFormat="1">
      <c r="A439" s="127"/>
      <c r="B439" s="126" t="s">
        <v>250</v>
      </c>
      <c r="C439" s="95">
        <v>24.45</v>
      </c>
      <c r="D439" s="125"/>
      <c r="E439" s="125"/>
      <c r="F439" s="125"/>
      <c r="G439" s="125"/>
      <c r="H439" s="123">
        <v>24.45</v>
      </c>
      <c r="I439" s="95">
        <v>22</v>
      </c>
      <c r="J439" s="125"/>
      <c r="K439" s="125"/>
      <c r="L439" s="125"/>
      <c r="M439" s="124"/>
      <c r="N439" s="123">
        <v>22</v>
      </c>
      <c r="O439" s="122"/>
      <c r="P439" s="91">
        <v>22</v>
      </c>
      <c r="Q439" s="91"/>
      <c r="R439" s="91"/>
      <c r="S439" s="91"/>
      <c r="T439" s="91"/>
      <c r="U439" s="91"/>
      <c r="V439" s="91"/>
      <c r="W439" s="91"/>
      <c r="X439" s="91"/>
      <c r="Y439" s="91"/>
      <c r="Z439" s="91"/>
      <c r="AA439" s="91"/>
      <c r="AB439" s="91">
        <v>22</v>
      </c>
      <c r="AC439" s="91"/>
      <c r="AD439" s="90">
        <v>0</v>
      </c>
    </row>
    <row r="440" spans="1:30" s="98" customFormat="1" ht="38.25" hidden="1">
      <c r="A440" s="106">
        <v>18</v>
      </c>
      <c r="B440" s="105" t="s">
        <v>246</v>
      </c>
      <c r="C440" s="104"/>
      <c r="D440" s="103"/>
      <c r="E440" s="103"/>
      <c r="F440" s="103"/>
      <c r="G440" s="103"/>
      <c r="H440" s="101"/>
      <c r="I440" s="104">
        <v>1789.1759999999999</v>
      </c>
      <c r="J440" s="103"/>
      <c r="K440" s="103"/>
      <c r="L440" s="103"/>
      <c r="M440" s="117"/>
      <c r="N440" s="101">
        <v>1789.1759999999999</v>
      </c>
      <c r="O440" s="100"/>
      <c r="P440" s="99">
        <v>1789.1759999999999</v>
      </c>
      <c r="Q440" s="99"/>
      <c r="R440" s="99"/>
      <c r="S440" s="99"/>
      <c r="T440" s="99"/>
      <c r="U440" s="99"/>
      <c r="V440" s="99"/>
      <c r="W440" s="99"/>
      <c r="X440" s="99"/>
      <c r="Y440" s="99"/>
      <c r="Z440" s="99"/>
      <c r="AA440" s="99"/>
      <c r="AB440" s="99">
        <v>1789.1759999999999</v>
      </c>
      <c r="AC440" s="99"/>
      <c r="AD440" s="90">
        <v>0</v>
      </c>
    </row>
    <row r="441" spans="1:30" s="98" customFormat="1">
      <c r="A441" s="106">
        <v>18</v>
      </c>
      <c r="B441" s="121" t="s">
        <v>249</v>
      </c>
      <c r="C441" s="104">
        <v>20000</v>
      </c>
      <c r="D441" s="103"/>
      <c r="E441" s="103"/>
      <c r="F441" s="103"/>
      <c r="G441" s="103"/>
      <c r="H441" s="103">
        <v>20000</v>
      </c>
      <c r="I441" s="104">
        <v>12000</v>
      </c>
      <c r="J441" s="103"/>
      <c r="K441" s="103"/>
      <c r="L441" s="103"/>
      <c r="M441" s="117"/>
      <c r="N441" s="103">
        <v>12000</v>
      </c>
      <c r="O441" s="100"/>
      <c r="P441" s="99">
        <v>12000</v>
      </c>
      <c r="Q441" s="99"/>
      <c r="R441" s="99"/>
      <c r="S441" s="99"/>
      <c r="T441" s="99"/>
      <c r="U441" s="99"/>
      <c r="V441" s="99"/>
      <c r="W441" s="99"/>
      <c r="X441" s="99"/>
      <c r="Y441" s="99"/>
      <c r="Z441" s="99"/>
      <c r="AA441" s="99"/>
      <c r="AB441" s="99">
        <v>12000</v>
      </c>
      <c r="AC441" s="99"/>
      <c r="AD441" s="90">
        <v>0</v>
      </c>
    </row>
    <row r="442" spans="1:30" s="113" customFormat="1">
      <c r="A442" s="120" t="s">
        <v>248</v>
      </c>
      <c r="B442" s="119" t="s">
        <v>247</v>
      </c>
      <c r="C442" s="118">
        <v>106088</v>
      </c>
      <c r="D442" s="116"/>
      <c r="E442" s="116"/>
      <c r="F442" s="116"/>
      <c r="G442" s="116"/>
      <c r="H442" s="116">
        <v>106088</v>
      </c>
      <c r="I442" s="118">
        <v>113397</v>
      </c>
      <c r="J442" s="116"/>
      <c r="K442" s="116"/>
      <c r="L442" s="116"/>
      <c r="M442" s="117"/>
      <c r="N442" s="116">
        <v>113397</v>
      </c>
      <c r="O442" s="115"/>
      <c r="P442" s="443">
        <f>116520-4000</f>
        <v>112520</v>
      </c>
      <c r="Q442" s="114"/>
      <c r="R442" s="114"/>
      <c r="S442" s="114"/>
      <c r="T442" s="114"/>
      <c r="U442" s="114"/>
      <c r="V442" s="114"/>
      <c r="W442" s="114"/>
      <c r="X442" s="114"/>
      <c r="Y442" s="114"/>
      <c r="Z442" s="114"/>
      <c r="AA442" s="114"/>
      <c r="AB442" s="114"/>
      <c r="AC442" s="446">
        <f>116520-4000</f>
        <v>112520</v>
      </c>
      <c r="AD442" s="90">
        <v>0</v>
      </c>
    </row>
    <row r="443" spans="1:30" ht="27.75" customHeight="1">
      <c r="A443" s="112" t="s">
        <v>139</v>
      </c>
      <c r="B443" s="111" t="s">
        <v>1138</v>
      </c>
      <c r="C443" s="110"/>
      <c r="D443" s="110"/>
      <c r="E443" s="110"/>
      <c r="F443" s="110"/>
      <c r="G443" s="110"/>
      <c r="H443" s="110"/>
      <c r="I443" s="110"/>
      <c r="J443" s="108"/>
      <c r="K443" s="110"/>
      <c r="L443" s="110"/>
      <c r="M443" s="109"/>
      <c r="N443" s="108"/>
      <c r="O443" s="107"/>
      <c r="P443" s="451">
        <v>2082189</v>
      </c>
      <c r="Q443" s="107"/>
      <c r="R443" s="107"/>
      <c r="S443" s="107"/>
      <c r="T443" s="107"/>
      <c r="U443" s="107"/>
      <c r="V443" s="107"/>
      <c r="W443" s="107"/>
      <c r="X443" s="107"/>
      <c r="Y443" s="107"/>
      <c r="Z443" s="107"/>
      <c r="AA443" s="107"/>
      <c r="AB443" s="107"/>
      <c r="AC443" s="451">
        <v>2082189</v>
      </c>
    </row>
    <row r="445" spans="1:30" hidden="1">
      <c r="I445" s="87">
        <v>21789.175999999999</v>
      </c>
    </row>
    <row r="446" spans="1:30" s="98" customFormat="1" ht="38.25" hidden="1">
      <c r="A446" s="106">
        <v>18</v>
      </c>
      <c r="B446" s="105" t="s">
        <v>246</v>
      </c>
      <c r="C446" s="104"/>
      <c r="D446" s="103"/>
      <c r="E446" s="103"/>
      <c r="F446" s="103"/>
      <c r="G446" s="103"/>
      <c r="H446" s="101"/>
      <c r="I446" s="104">
        <v>1789.1759999999999</v>
      </c>
      <c r="J446" s="103"/>
      <c r="K446" s="103"/>
      <c r="L446" s="103"/>
      <c r="M446" s="102"/>
      <c r="N446" s="101">
        <v>1789.1759999999999</v>
      </c>
      <c r="O446" s="100"/>
      <c r="P446" s="99">
        <v>1789.1759999999999</v>
      </c>
      <c r="Q446" s="99"/>
      <c r="R446" s="99"/>
      <c r="S446" s="99"/>
      <c r="T446" s="99"/>
      <c r="U446" s="99"/>
      <c r="V446" s="99"/>
      <c r="W446" s="99"/>
      <c r="X446" s="99"/>
      <c r="Y446" s="99"/>
      <c r="Z446" s="99"/>
      <c r="AA446" s="99"/>
      <c r="AB446" s="99">
        <v>1789.1759999999999</v>
      </c>
      <c r="AC446" s="99"/>
      <c r="AD446" s="90">
        <v>0</v>
      </c>
    </row>
    <row r="447" spans="1:30" s="89" customFormat="1" ht="25.5" hidden="1">
      <c r="A447" s="97" t="s">
        <v>16</v>
      </c>
      <c r="B447" s="96" t="s">
        <v>245</v>
      </c>
      <c r="C447" s="95">
        <v>0</v>
      </c>
      <c r="D447" s="93"/>
      <c r="E447" s="93"/>
      <c r="F447" s="93"/>
      <c r="G447" s="93"/>
      <c r="H447" s="93">
        <v>0</v>
      </c>
      <c r="I447" s="95">
        <v>20000</v>
      </c>
      <c r="J447" s="93"/>
      <c r="K447" s="93"/>
      <c r="L447" s="93"/>
      <c r="M447" s="94"/>
      <c r="N447" s="93">
        <v>20000</v>
      </c>
      <c r="O447" s="92"/>
      <c r="P447" s="91">
        <v>20000</v>
      </c>
      <c r="Q447" s="91"/>
      <c r="R447" s="91"/>
      <c r="S447" s="91"/>
      <c r="T447" s="91"/>
      <c r="U447" s="91"/>
      <c r="V447" s="91"/>
      <c r="W447" s="91"/>
      <c r="X447" s="91"/>
      <c r="Y447" s="91"/>
      <c r="Z447" s="91"/>
      <c r="AA447" s="91"/>
      <c r="AB447" s="91">
        <v>20000</v>
      </c>
      <c r="AC447" s="91"/>
      <c r="AD447" s="90">
        <v>0</v>
      </c>
    </row>
    <row r="450" spans="1:1">
      <c r="A450" s="85"/>
    </row>
    <row r="451" spans="1:1">
      <c r="A451" s="85"/>
    </row>
    <row r="452" spans="1:1">
      <c r="A452" s="85"/>
    </row>
    <row r="453" spans="1:1">
      <c r="A453" s="85"/>
    </row>
    <row r="454" spans="1:1">
      <c r="A454" s="85"/>
    </row>
    <row r="455" spans="1:1">
      <c r="A455" s="85"/>
    </row>
    <row r="456" spans="1:1">
      <c r="A456" s="85"/>
    </row>
    <row r="457" spans="1:1">
      <c r="A457" s="85"/>
    </row>
    <row r="458" spans="1:1">
      <c r="A458" s="85"/>
    </row>
    <row r="459" spans="1:1">
      <c r="A459" s="85"/>
    </row>
    <row r="460" spans="1:1">
      <c r="A460" s="85"/>
    </row>
    <row r="461" spans="1:1">
      <c r="A461" s="85"/>
    </row>
    <row r="462" spans="1:1">
      <c r="A462" s="85"/>
    </row>
    <row r="463" spans="1:1">
      <c r="A463" s="85"/>
    </row>
    <row r="464" spans="1:1">
      <c r="A464" s="85"/>
    </row>
    <row r="465" spans="1:1">
      <c r="A465" s="85"/>
    </row>
    <row r="466" spans="1:1">
      <c r="A466" s="85"/>
    </row>
    <row r="467" spans="1:1">
      <c r="A467" s="85"/>
    </row>
    <row r="468" spans="1:1">
      <c r="A468" s="85"/>
    </row>
    <row r="469" spans="1:1">
      <c r="A469" s="85"/>
    </row>
    <row r="470" spans="1:1">
      <c r="A470" s="85"/>
    </row>
    <row r="471" spans="1:1">
      <c r="A471" s="85"/>
    </row>
    <row r="472" spans="1:1">
      <c r="A472" s="85"/>
    </row>
    <row r="473" spans="1:1">
      <c r="A473" s="85"/>
    </row>
    <row r="474" spans="1:1">
      <c r="A474" s="85"/>
    </row>
    <row r="475" spans="1:1">
      <c r="A475" s="85"/>
    </row>
    <row r="476" spans="1:1">
      <c r="A476" s="85"/>
    </row>
    <row r="477" spans="1:1">
      <c r="A477" s="85"/>
    </row>
    <row r="478" spans="1:1">
      <c r="A478" s="85"/>
    </row>
    <row r="479" spans="1:1">
      <c r="A479" s="85"/>
    </row>
    <row r="480" spans="1:1">
      <c r="A480" s="85"/>
    </row>
    <row r="481" spans="1:1">
      <c r="A481" s="85"/>
    </row>
    <row r="482" spans="1:1">
      <c r="A482" s="85"/>
    </row>
    <row r="483" spans="1:1">
      <c r="A483" s="85"/>
    </row>
    <row r="484" spans="1:1">
      <c r="A484" s="85"/>
    </row>
    <row r="485" spans="1:1">
      <c r="A485" s="85"/>
    </row>
    <row r="486" spans="1:1">
      <c r="A486" s="85"/>
    </row>
    <row r="487" spans="1:1">
      <c r="A487" s="85"/>
    </row>
    <row r="488" spans="1:1">
      <c r="A488" s="85"/>
    </row>
    <row r="489" spans="1:1">
      <c r="A489" s="85"/>
    </row>
    <row r="490" spans="1:1">
      <c r="A490" s="85"/>
    </row>
    <row r="491" spans="1:1">
      <c r="A491" s="85"/>
    </row>
    <row r="492" spans="1:1">
      <c r="A492" s="85"/>
    </row>
    <row r="493" spans="1:1">
      <c r="A493" s="85"/>
    </row>
  </sheetData>
  <mergeCells count="44">
    <mergeCell ref="O431:O432"/>
    <mergeCell ref="O311:O316"/>
    <mergeCell ref="O317:O319"/>
    <mergeCell ref="O320:O321"/>
    <mergeCell ref="O322:O323"/>
    <mergeCell ref="O334:O358"/>
    <mergeCell ref="O396:O397"/>
    <mergeCell ref="O416:O427"/>
    <mergeCell ref="A3:AC3"/>
    <mergeCell ref="A2:AC2"/>
    <mergeCell ref="O403:O405"/>
    <mergeCell ref="O211:O212"/>
    <mergeCell ref="O213:O217"/>
    <mergeCell ref="O236:O239"/>
    <mergeCell ref="O290:O292"/>
    <mergeCell ref="J7:L7"/>
    <mergeCell ref="M7:M8"/>
    <mergeCell ref="N7:N8"/>
    <mergeCell ref="V6:V8"/>
    <mergeCell ref="W6:W8"/>
    <mergeCell ref="X6:X8"/>
    <mergeCell ref="T6:T8"/>
    <mergeCell ref="O296:O298"/>
    <mergeCell ref="U6:U8"/>
    <mergeCell ref="O307:O310"/>
    <mergeCell ref="AB6:AB8"/>
    <mergeCell ref="AC6:AC8"/>
    <mergeCell ref="C7:C8"/>
    <mergeCell ref="D7:F7"/>
    <mergeCell ref="G7:G8"/>
    <mergeCell ref="H7:H8"/>
    <mergeCell ref="I7:I8"/>
    <mergeCell ref="AA6:AA8"/>
    <mergeCell ref="P6:P8"/>
    <mergeCell ref="Q6:Q8"/>
    <mergeCell ref="R6:R8"/>
    <mergeCell ref="S6:S8"/>
    <mergeCell ref="Y6:Y8"/>
    <mergeCell ref="Z6:Z8"/>
    <mergeCell ref="A6:A8"/>
    <mergeCell ref="B6:B8"/>
    <mergeCell ref="C6:H6"/>
    <mergeCell ref="I6:N6"/>
    <mergeCell ref="O6:O8"/>
  </mergeCells>
  <pageMargins left="0.2" right="0.39" top="0.46" bottom="0.43" header="0.3" footer="0.3"/>
  <pageSetup paperSize="9" scale="68" fitToHeight="30" orientation="landscape" r:id="rId1"/>
  <headerFooter>
    <oddFooter>&amp;CTrang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15</vt:i4>
      </vt:variant>
    </vt:vector>
  </HeadingPairs>
  <TitlesOfParts>
    <vt:vector size="43" baseType="lpstr">
      <vt:lpstr>B15-ND31-ok</vt:lpstr>
      <vt:lpstr>B16-ND31</vt:lpstr>
      <vt:lpstr>B17-ND31-OK</vt:lpstr>
      <vt:lpstr>B18-ND31</vt:lpstr>
      <vt:lpstr>B30-ND31-OK</vt:lpstr>
      <vt:lpstr>Bieu 32-ND31-OK</vt:lpstr>
      <vt:lpstr>Chi NSĐP -PL9</vt:lpstr>
      <vt:lpstr>Bieu 33-ND31-OK</vt:lpstr>
      <vt:lpstr>B37-ND31.</vt:lpstr>
      <vt:lpstr>Bieu 34-ND31</vt:lpstr>
      <vt:lpstr>B37-ND31</vt:lpstr>
      <vt:lpstr>Bieu 39-ND31</vt:lpstr>
      <vt:lpstr>Bieu 41-ND31 -OK</vt:lpstr>
      <vt:lpstr>B1 DC GIAM TH</vt:lpstr>
      <vt:lpstr>B2 BS VON 11.2019</vt:lpstr>
      <vt:lpstr>B6 DA xem xét bổ sung TH</vt:lpstr>
      <vt:lpstr>Dieu hoa-nguon</vt:lpstr>
      <vt:lpstr>Dieu hoa_Phan bo</vt:lpstr>
      <vt:lpstr>Dieu hoa_Quyet toan</vt:lpstr>
      <vt:lpstr>BIEU TONG HOP KH VON</vt:lpstr>
      <vt:lpstr> 4 Ke hoach 2020</vt:lpstr>
      <vt:lpstr>5 BI NS TW</vt:lpstr>
      <vt:lpstr>6 ODA chuan</vt:lpstr>
      <vt:lpstr>PB 7 NTM</vt:lpstr>
      <vt:lpstr>PB 8 CT135 chuan</vt:lpstr>
      <vt:lpstr>PB 9 Cham diem</vt:lpstr>
      <vt:lpstr>Biểu 10</vt:lpstr>
      <vt:lpstr>PB 11 QUYET TOAN </vt:lpstr>
      <vt:lpstr>'B15-ND31-ok'!Print_Area</vt:lpstr>
      <vt:lpstr>'B37-ND31'!Print_Area</vt:lpstr>
      <vt:lpstr>'B37-ND31.'!Print_Area</vt:lpstr>
      <vt:lpstr>'Bieu 39-ND31'!Print_Area</vt:lpstr>
      <vt:lpstr>' 4 Ke hoach 2020'!Print_Titles</vt:lpstr>
      <vt:lpstr>'5 BI NS TW'!Print_Titles</vt:lpstr>
      <vt:lpstr>'B1 DC GIAM TH'!Print_Titles</vt:lpstr>
      <vt:lpstr>'B16-ND31'!Print_Titles</vt:lpstr>
      <vt:lpstr>'B2 BS VON 11.2019'!Print_Titles</vt:lpstr>
      <vt:lpstr>'B37-ND31'!Print_Titles</vt:lpstr>
      <vt:lpstr>'B37-ND31.'!Print_Titles</vt:lpstr>
      <vt:lpstr>'B6 DA xem xét bổ sung TH'!Print_Titles</vt:lpstr>
      <vt:lpstr>'Chi NSĐP -PL9'!Print_Titles</vt:lpstr>
      <vt:lpstr>'Dieu hoa_Phan bo'!Print_Titles</vt:lpstr>
      <vt:lpstr>'Dieu hoa-nguon'!Print_Titles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PC</cp:lastModifiedBy>
  <cp:lastPrinted>2019-12-11T04:22:58Z</cp:lastPrinted>
  <dcterms:created xsi:type="dcterms:W3CDTF">2019-12-06T08:52:10Z</dcterms:created>
  <dcterms:modified xsi:type="dcterms:W3CDTF">2019-12-11T04:23:03Z</dcterms:modified>
</cp:coreProperties>
</file>